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9000" windowWidth="11940" windowHeight="115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T47" i="24" l="1"/>
  <c r="U47" i="24"/>
  <c r="T48" i="24"/>
  <c r="U48" i="24"/>
  <c r="T49" i="24"/>
  <c r="U49" i="24"/>
  <c r="T50" i="24"/>
  <c r="U50" i="24"/>
  <c r="T51" i="24"/>
  <c r="U51" i="24"/>
  <c r="T52" i="24"/>
  <c r="U52" i="24"/>
  <c r="T53" i="24"/>
  <c r="U53" i="24"/>
  <c r="T54" i="24"/>
  <c r="U54" i="24"/>
  <c r="T55" i="24"/>
  <c r="U55" i="24"/>
  <c r="T56" i="24"/>
  <c r="U56" i="24"/>
  <c r="T57" i="24"/>
  <c r="U57" i="24"/>
  <c r="U58" i="24"/>
  <c r="T59" i="24"/>
  <c r="U59" i="24"/>
  <c r="T60" i="24"/>
  <c r="U60" i="24"/>
  <c r="T61" i="24"/>
  <c r="U61" i="24"/>
  <c r="T62" i="24"/>
  <c r="U62" i="24"/>
  <c r="T63" i="24"/>
  <c r="U63" i="24"/>
  <c r="T64" i="24"/>
  <c r="U64" i="24"/>
  <c r="T25" i="24"/>
  <c r="T26" i="24"/>
  <c r="T27" i="24"/>
  <c r="U27" i="24"/>
  <c r="T28" i="24"/>
  <c r="U28" i="24"/>
  <c r="T29" i="24"/>
  <c r="T31" i="24"/>
  <c r="U31" i="24"/>
  <c r="T32" i="24"/>
  <c r="T33" i="24"/>
  <c r="U33" i="24"/>
  <c r="T34" i="24"/>
  <c r="T35" i="24"/>
  <c r="U35" i="24"/>
  <c r="T36" i="24"/>
  <c r="U36" i="24"/>
  <c r="T37" i="24"/>
  <c r="U37" i="24"/>
  <c r="T38" i="24"/>
  <c r="U38" i="24"/>
  <c r="T39" i="24"/>
  <c r="U39" i="24"/>
  <c r="T40" i="24"/>
  <c r="U40" i="24"/>
  <c r="T41" i="24"/>
  <c r="U41" i="24"/>
  <c r="T42" i="24"/>
  <c r="U42" i="24"/>
  <c r="U43" i="24"/>
  <c r="T44" i="24"/>
  <c r="U44" i="24"/>
  <c r="T45" i="24"/>
  <c r="U45" i="24"/>
  <c r="T46" i="24"/>
  <c r="U46" i="24"/>
  <c r="R30" i="24"/>
  <c r="R24" i="24"/>
  <c r="C30" i="24"/>
  <c r="B91" i="25" l="1"/>
  <c r="C35" i="25"/>
  <c r="B35" i="25"/>
  <c r="B76" i="25"/>
  <c r="C76" i="25" s="1"/>
  <c r="C79" i="25"/>
  <c r="C80" i="25" s="1"/>
  <c r="B50" i="25" s="1"/>
  <c r="C78" i="25"/>
  <c r="D78" i="25" s="1"/>
  <c r="E78" i="25" s="1"/>
  <c r="F78" i="25" s="1"/>
  <c r="G78" i="25" s="1"/>
  <c r="H78" i="25" s="1"/>
  <c r="I78" i="25" s="1"/>
  <c r="J78" i="25" s="1"/>
  <c r="K78" i="25" s="1"/>
  <c r="L78" i="25" s="1"/>
  <c r="M78" i="25" s="1"/>
  <c r="N78" i="25" s="1"/>
  <c r="O78" i="25" s="1"/>
  <c r="P78" i="25" s="1"/>
  <c r="Q78" i="25" s="1"/>
  <c r="R78" i="25" s="1"/>
  <c r="E75" i="25"/>
  <c r="F75" i="25" s="1"/>
  <c r="G75" i="25" s="1"/>
  <c r="H75" i="25" s="1"/>
  <c r="I75" i="25" s="1"/>
  <c r="J75" i="25" s="1"/>
  <c r="K75" i="25" s="1"/>
  <c r="L75" i="25" s="1"/>
  <c r="M75" i="25" s="1"/>
  <c r="N75" i="25" s="1"/>
  <c r="O75" i="25" s="1"/>
  <c r="P75" i="25" s="1"/>
  <c r="Q75" i="25" s="1"/>
  <c r="R75" i="25" s="1"/>
  <c r="Q35" i="25" s="1"/>
  <c r="C74" i="25"/>
  <c r="D74" i="25" s="1"/>
  <c r="E74" i="25" s="1"/>
  <c r="F74" i="25" s="1"/>
  <c r="G74" i="25" s="1"/>
  <c r="H74" i="25" s="1"/>
  <c r="I74" i="25" s="1"/>
  <c r="J74" i="25" s="1"/>
  <c r="K74" i="25" s="1"/>
  <c r="L74" i="25" s="1"/>
  <c r="M74" i="25" s="1"/>
  <c r="N74" i="25" s="1"/>
  <c r="O74" i="25" s="1"/>
  <c r="P74" i="25" s="1"/>
  <c r="Q74" i="25" s="1"/>
  <c r="R74" i="25" s="1"/>
  <c r="L35" i="25" l="1"/>
  <c r="D35" i="25"/>
  <c r="P35" i="25"/>
  <c r="H35" i="25"/>
  <c r="D76" i="25"/>
  <c r="C36" i="25" s="1"/>
  <c r="N35" i="25"/>
  <c r="J35" i="25"/>
  <c r="F35" i="25"/>
  <c r="O35" i="25"/>
  <c r="M35" i="25"/>
  <c r="K35" i="25"/>
  <c r="I35" i="25"/>
  <c r="G35" i="25"/>
  <c r="E35" i="25"/>
  <c r="B36" i="25"/>
  <c r="D79" i="25"/>
  <c r="E79" i="25" s="1"/>
  <c r="E76" i="25" l="1"/>
  <c r="F76" i="25" s="1"/>
  <c r="E80" i="25"/>
  <c r="D50" i="25" s="1"/>
  <c r="D80" i="25"/>
  <c r="C50" i="25" s="1"/>
  <c r="F79" i="25"/>
  <c r="F80" i="25" s="1"/>
  <c r="E50" i="25" s="1"/>
  <c r="D36" i="25" l="1"/>
  <c r="G76" i="25"/>
  <c r="E36" i="25"/>
  <c r="G79" i="25"/>
  <c r="G80" i="25" s="1"/>
  <c r="F50" i="25" s="1"/>
  <c r="H76" i="25" l="1"/>
  <c r="F36" i="25"/>
  <c r="H79" i="25"/>
  <c r="H80" i="25" s="1"/>
  <c r="G50" i="25" s="1"/>
  <c r="I76" i="25" l="1"/>
  <c r="G36" i="25"/>
  <c r="I79" i="25"/>
  <c r="I80" i="25" s="1"/>
  <c r="H50" i="25" s="1"/>
  <c r="J76" i="25" l="1"/>
  <c r="H36" i="25"/>
  <c r="J79" i="25"/>
  <c r="J80" i="25" s="1"/>
  <c r="I50" i="25" s="1"/>
  <c r="K76" i="25" l="1"/>
  <c r="I36" i="25"/>
  <c r="K79" i="25"/>
  <c r="K80" i="25" s="1"/>
  <c r="J50" i="25" s="1"/>
  <c r="L76" i="25" l="1"/>
  <c r="J36" i="25"/>
  <c r="L79" i="25"/>
  <c r="L80" i="25" s="1"/>
  <c r="K50" i="25" s="1"/>
  <c r="M76" i="25" l="1"/>
  <c r="K36" i="25"/>
  <c r="M79" i="25"/>
  <c r="M80" i="25" s="1"/>
  <c r="L50" i="25" s="1"/>
  <c r="N76" i="25" l="1"/>
  <c r="L36" i="25"/>
  <c r="N79" i="25"/>
  <c r="N80" i="25" s="1"/>
  <c r="M50" i="25" s="1"/>
  <c r="O76" i="25" l="1"/>
  <c r="M36" i="25"/>
  <c r="O79" i="25"/>
  <c r="O80" i="25" s="1"/>
  <c r="N50" i="25" s="1"/>
  <c r="P76" i="25" l="1"/>
  <c r="N36" i="25"/>
  <c r="P79" i="25"/>
  <c r="P80" i="25" s="1"/>
  <c r="O50" i="25" s="1"/>
  <c r="Q76" i="25" l="1"/>
  <c r="O36" i="25"/>
  <c r="Q79" i="25"/>
  <c r="Q80" i="25" s="1"/>
  <c r="P50" i="25" s="1"/>
  <c r="R76" i="25" l="1"/>
  <c r="Q36" i="25" s="1"/>
  <c r="P36" i="25"/>
  <c r="R79" i="25"/>
  <c r="R80" i="25" s="1"/>
  <c r="Q50" i="25" s="1"/>
  <c r="Q40" i="25" l="1"/>
  <c r="M24" i="24" l="1"/>
  <c r="C89" i="25" l="1"/>
  <c r="D89" i="25" s="1"/>
  <c r="E89" i="25" s="1"/>
  <c r="F89" i="25" s="1"/>
  <c r="C90" i="25"/>
  <c r="B87" i="25"/>
  <c r="C91" i="25" l="1"/>
  <c r="C87" i="25" s="1"/>
  <c r="D90" i="25"/>
  <c r="E90" i="25" s="1"/>
  <c r="F90" i="25" s="1"/>
  <c r="G90" i="25" s="1"/>
  <c r="H90" i="25" s="1"/>
  <c r="I90" i="25" s="1"/>
  <c r="J90" i="25" s="1"/>
  <c r="K90" i="25" s="1"/>
  <c r="L90" i="25" s="1"/>
  <c r="M90" i="25" s="1"/>
  <c r="N90" i="25" s="1"/>
  <c r="O90" i="25" s="1"/>
  <c r="G89" i="25"/>
  <c r="B50" i="22"/>
  <c r="F91" i="25" l="1"/>
  <c r="F87" i="25" s="1"/>
  <c r="E91" i="25"/>
  <c r="E87" i="25" s="1"/>
  <c r="D91" i="25"/>
  <c r="D87" i="25" s="1"/>
  <c r="G91" i="25"/>
  <c r="G87" i="25" s="1"/>
  <c r="H89" i="25"/>
  <c r="P58" i="24"/>
  <c r="T58" i="24" s="1"/>
  <c r="Q43" i="24"/>
  <c r="P43" i="24"/>
  <c r="T43" i="24" s="1"/>
  <c r="S30" i="24"/>
  <c r="P30" i="24"/>
  <c r="Q30" i="24"/>
  <c r="S24" i="24"/>
  <c r="P24" i="24"/>
  <c r="Q24" i="24"/>
  <c r="G24" i="24"/>
  <c r="A12" i="6"/>
  <c r="B58" i="25" l="1"/>
  <c r="T30" i="24"/>
  <c r="C44" i="25"/>
  <c r="D44" i="25" s="1"/>
  <c r="E44" i="25" s="1"/>
  <c r="F44" i="25" s="1"/>
  <c r="G44" i="25" s="1"/>
  <c r="H44" i="25" s="1"/>
  <c r="I44" i="25" s="1"/>
  <c r="J44" i="25" s="1"/>
  <c r="K44" i="25" s="1"/>
  <c r="L44" i="25" s="1"/>
  <c r="M44" i="25" s="1"/>
  <c r="N44" i="25" s="1"/>
  <c r="O44" i="25" s="1"/>
  <c r="P44" i="25" s="1"/>
  <c r="Q44" i="25" s="1"/>
  <c r="I89" i="25"/>
  <c r="H91" i="25"/>
  <c r="H87" i="25" s="1"/>
  <c r="E27" i="24"/>
  <c r="F27" i="24" s="1"/>
  <c r="B29" i="22"/>
  <c r="J89" i="25" l="1"/>
  <c r="I91" i="25"/>
  <c r="I87" i="25" s="1"/>
  <c r="J91" i="25" l="1"/>
  <c r="J87" i="25" s="1"/>
  <c r="K89" i="25"/>
  <c r="K24" i="24"/>
  <c r="K30" i="24"/>
  <c r="J30" i="24"/>
  <c r="G30" i="24"/>
  <c r="B54" i="22" l="1"/>
  <c r="K91" i="25"/>
  <c r="K87" i="25" s="1"/>
  <c r="L89" i="25"/>
  <c r="A12" i="5"/>
  <c r="L91" i="25" l="1"/>
  <c r="L87" i="25" s="1"/>
  <c r="M89" i="25"/>
  <c r="H24" i="24"/>
  <c r="T24" i="24" s="1"/>
  <c r="I24" i="24"/>
  <c r="J24" i="24"/>
  <c r="L24" i="24"/>
  <c r="O24" i="24"/>
  <c r="B22" i="25"/>
  <c r="N89" i="25" l="1"/>
  <c r="M91" i="25"/>
  <c r="M87" i="25" s="1"/>
  <c r="B53" i="22"/>
  <c r="O89" i="25" l="1"/>
  <c r="O91" i="25" s="1"/>
  <c r="O87" i="25" s="1"/>
  <c r="N91" i="25"/>
  <c r="N87" i="25" s="1"/>
  <c r="D53" i="25"/>
  <c r="C53" i="25"/>
  <c r="E53" i="25"/>
  <c r="C40" i="25"/>
  <c r="C67" i="25" l="1"/>
  <c r="D67" i="25" s="1"/>
  <c r="E67" i="25" s="1"/>
  <c r="F67" i="25" s="1"/>
  <c r="G67" i="25" s="1"/>
  <c r="H67" i="25" s="1"/>
  <c r="I67" i="25" s="1"/>
  <c r="J67" i="25" s="1"/>
  <c r="K67" i="25" s="1"/>
  <c r="L67" i="25" s="1"/>
  <c r="M67" i="25" s="1"/>
  <c r="N67" i="25" s="1"/>
  <c r="O67" i="25" s="1"/>
  <c r="P67" i="25" s="1"/>
  <c r="Q67" i="25" s="1"/>
  <c r="B33" i="25"/>
  <c r="A12" i="22"/>
  <c r="A5" i="22"/>
  <c r="A5" i="25"/>
  <c r="A12" i="25"/>
  <c r="B61" i="25" l="1"/>
  <c r="C61" i="25"/>
  <c r="E61" i="25"/>
  <c r="G61" i="25"/>
  <c r="I61" i="25"/>
  <c r="K61" i="25"/>
  <c r="M61" i="25"/>
  <c r="O61" i="25"/>
  <c r="Q61" i="25"/>
  <c r="D61" i="25"/>
  <c r="F61" i="25"/>
  <c r="H61" i="25"/>
  <c r="J61" i="25"/>
  <c r="L61" i="25"/>
  <c r="N61" i="25"/>
  <c r="P61" i="25"/>
  <c r="F53" i="25"/>
  <c r="B56" i="25"/>
  <c r="G53" i="25" l="1"/>
  <c r="D40" i="25"/>
  <c r="C42" i="25"/>
  <c r="H53" i="25" l="1"/>
  <c r="E40" i="25"/>
  <c r="D42" i="25"/>
  <c r="C41" i="25"/>
  <c r="I53" i="25" l="1"/>
  <c r="F40" i="25"/>
  <c r="C56" i="25"/>
  <c r="E42" i="25"/>
  <c r="D41" i="25"/>
  <c r="D43" i="25" s="1"/>
  <c r="D45" i="25" s="1"/>
  <c r="C43" i="25"/>
  <c r="C45" i="25" s="1"/>
  <c r="J53" i="25" l="1"/>
  <c r="G40" i="25"/>
  <c r="D56" i="25"/>
  <c r="D47" i="25"/>
  <c r="D48" i="25" s="1"/>
  <c r="D52" i="25"/>
  <c r="C47" i="25"/>
  <c r="C48" i="25" s="1"/>
  <c r="C52" i="25"/>
  <c r="E41" i="25"/>
  <c r="F42" i="25"/>
  <c r="K53" i="25" l="1"/>
  <c r="H40" i="25"/>
  <c r="E56" i="25"/>
  <c r="C55" i="25"/>
  <c r="E43" i="25"/>
  <c r="E45" i="25" s="1"/>
  <c r="F41" i="25"/>
  <c r="G42" i="25"/>
  <c r="D55" i="25"/>
  <c r="L53" i="25" l="1"/>
  <c r="F56" i="25"/>
  <c r="I40" i="25"/>
  <c r="F43" i="25"/>
  <c r="D49" i="25"/>
  <c r="H42" i="25"/>
  <c r="G41" i="25"/>
  <c r="E52" i="25"/>
  <c r="E47" i="25"/>
  <c r="E48" i="25" s="1"/>
  <c r="C49" i="25"/>
  <c r="M53" i="25" l="1"/>
  <c r="F45" i="25"/>
  <c r="F52" i="25" s="1"/>
  <c r="J40" i="25"/>
  <c r="G56" i="25"/>
  <c r="I42" i="25"/>
  <c r="H41" i="25"/>
  <c r="G43" i="25"/>
  <c r="G45" i="25" s="1"/>
  <c r="E49" i="25"/>
  <c r="N53" i="25" l="1"/>
  <c r="F47" i="25"/>
  <c r="F48" i="25" s="1"/>
  <c r="F55" i="25" s="1"/>
  <c r="H56" i="25"/>
  <c r="K40" i="25"/>
  <c r="I41" i="25"/>
  <c r="J42" i="25"/>
  <c r="E55" i="25"/>
  <c r="O53" i="25" l="1"/>
  <c r="F49" i="25"/>
  <c r="I56" i="25"/>
  <c r="L40" i="25"/>
  <c r="G47" i="25"/>
  <c r="G48" i="25" s="1"/>
  <c r="G52" i="25"/>
  <c r="I43" i="25"/>
  <c r="I45" i="25" s="1"/>
  <c r="J41" i="25"/>
  <c r="K42" i="25"/>
  <c r="P53" i="25" l="1"/>
  <c r="Q53" i="25"/>
  <c r="M40" i="25"/>
  <c r="J43" i="25"/>
  <c r="J56" i="25"/>
  <c r="G55" i="25"/>
  <c r="L42" i="25"/>
  <c r="K41" i="25"/>
  <c r="K43" i="25" s="1"/>
  <c r="K45" i="25" s="1"/>
  <c r="J45" i="25" l="1"/>
  <c r="J52" i="25" s="1"/>
  <c r="N40" i="25"/>
  <c r="K56" i="25"/>
  <c r="G49" i="25"/>
  <c r="K47" i="25"/>
  <c r="K48" i="25" s="1"/>
  <c r="K52" i="25"/>
  <c r="M42" i="25"/>
  <c r="L41" i="25"/>
  <c r="L43" i="25" s="1"/>
  <c r="L45" i="25" s="1"/>
  <c r="I52" i="25"/>
  <c r="I47" i="25"/>
  <c r="I48" i="25" s="1"/>
  <c r="J47" i="25" l="1"/>
  <c r="J48" i="25" s="1"/>
  <c r="J55" i="25" s="1"/>
  <c r="O40" i="25"/>
  <c r="L56" i="25"/>
  <c r="I55" i="25"/>
  <c r="I49" i="25"/>
  <c r="L47" i="25"/>
  <c r="L48" i="25" s="1"/>
  <c r="L52" i="25"/>
  <c r="K55" i="25"/>
  <c r="M41" i="25"/>
  <c r="N42" i="25"/>
  <c r="J49" i="25" l="1"/>
  <c r="P40" i="25"/>
  <c r="M43" i="25"/>
  <c r="M56" i="25"/>
  <c r="N41" i="25"/>
  <c r="O42" i="25"/>
  <c r="L55" i="25"/>
  <c r="K49" i="25"/>
  <c r="M45" i="25" l="1"/>
  <c r="M52" i="25" s="1"/>
  <c r="N43" i="25"/>
  <c r="N56" i="25"/>
  <c r="P42" i="25"/>
  <c r="O41" i="25"/>
  <c r="L49" i="25"/>
  <c r="P41" i="25" l="1"/>
  <c r="Q42" i="25"/>
  <c r="Q41" i="25" s="1"/>
  <c r="Q43" i="25" s="1"/>
  <c r="Q45" i="25" s="1"/>
  <c r="M47" i="25"/>
  <c r="M48" i="25" s="1"/>
  <c r="M55" i="25" s="1"/>
  <c r="N45" i="25"/>
  <c r="N47" i="25" s="1"/>
  <c r="O43" i="25"/>
  <c r="O56" i="25"/>
  <c r="P43" i="25" l="1"/>
  <c r="P45" i="25" s="1"/>
  <c r="P56" i="25"/>
  <c r="Q56" i="25" s="1"/>
  <c r="Q47" i="25"/>
  <c r="Q52" i="25"/>
  <c r="N52" i="25"/>
  <c r="M49" i="25"/>
  <c r="N48" i="25"/>
  <c r="N55" i="25" s="1"/>
  <c r="O45" i="25"/>
  <c r="O47" i="25" s="1"/>
  <c r="O48" i="25" s="1"/>
  <c r="O55" i="25" s="1"/>
  <c r="P52" i="25" l="1"/>
  <c r="P47" i="25"/>
  <c r="P48" i="25" s="1"/>
  <c r="P55" i="25" s="1"/>
  <c r="Q48" i="25"/>
  <c r="Q55" i="25" s="1"/>
  <c r="Q59" i="25" s="1"/>
  <c r="Q62" i="25" s="1"/>
  <c r="N49" i="25"/>
  <c r="O52" i="25"/>
  <c r="O49" i="25"/>
  <c r="P49" i="25" l="1"/>
  <c r="Q49" i="25"/>
  <c r="A15" i="25"/>
  <c r="A9" i="25"/>
  <c r="E64" i="24" l="1"/>
  <c r="F64" i="24" s="1"/>
  <c r="E63" i="24"/>
  <c r="F63" i="24" s="1"/>
  <c r="E62" i="24"/>
  <c r="F62" i="24" s="1"/>
  <c r="E61" i="24"/>
  <c r="F61" i="24" s="1"/>
  <c r="E60" i="24"/>
  <c r="F60" i="24" s="1"/>
  <c r="E59" i="24"/>
  <c r="F59" i="24" s="1"/>
  <c r="E58" i="24"/>
  <c r="F58" i="24" s="1"/>
  <c r="E57" i="24"/>
  <c r="F57" i="24" s="1"/>
  <c r="E56" i="24"/>
  <c r="F56" i="24" s="1"/>
  <c r="E55" i="24"/>
  <c r="F55" i="24" s="1"/>
  <c r="E54" i="24"/>
  <c r="F54" i="24" s="1"/>
  <c r="E53" i="24"/>
  <c r="F53" i="24" s="1"/>
  <c r="E52" i="24"/>
  <c r="F52" i="24" s="1"/>
  <c r="E51" i="24"/>
  <c r="F51" i="24" s="1"/>
  <c r="E50" i="24"/>
  <c r="F50" i="24" s="1"/>
  <c r="E49" i="24"/>
  <c r="F49" i="24" s="1"/>
  <c r="E48" i="24"/>
  <c r="F48" i="24" s="1"/>
  <c r="E47" i="24"/>
  <c r="F47" i="24" s="1"/>
  <c r="E46" i="24"/>
  <c r="F46" i="24" s="1"/>
  <c r="E45" i="24"/>
  <c r="F45"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N34" i="24" s="1"/>
  <c r="U34" i="24" s="1"/>
  <c r="E33" i="24"/>
  <c r="F33" i="24" s="1"/>
  <c r="E32" i="24"/>
  <c r="F32" i="24" s="1"/>
  <c r="N32" i="24" s="1"/>
  <c r="U32" i="24" s="1"/>
  <c r="E31" i="24"/>
  <c r="O30" i="24"/>
  <c r="E29" i="24"/>
  <c r="F29" i="24" s="1"/>
  <c r="N29" i="24" s="1"/>
  <c r="U29" i="24" s="1"/>
  <c r="E28" i="24"/>
  <c r="F28" i="24" s="1"/>
  <c r="E26" i="24"/>
  <c r="F26" i="24" s="1"/>
  <c r="N26" i="24" s="1"/>
  <c r="U26" i="24" s="1"/>
  <c r="E25" i="24"/>
  <c r="C24" i="24"/>
  <c r="B27" i="22" s="1"/>
  <c r="A14" i="24"/>
  <c r="A11" i="24"/>
  <c r="A8" i="24"/>
  <c r="A4" i="24"/>
  <c r="B41" i="22"/>
  <c r="B22" i="22"/>
  <c r="A15" i="22"/>
  <c r="B21" i="22" s="1"/>
  <c r="A9" i="22"/>
  <c r="A15" i="6"/>
  <c r="F31" i="24" l="1"/>
  <c r="E30" i="24"/>
  <c r="E24" i="24"/>
  <c r="F25" i="24"/>
  <c r="F30" i="24" l="1"/>
  <c r="F24" i="24"/>
  <c r="N25" i="24"/>
  <c r="U25" i="24" s="1"/>
  <c r="B73" i="22"/>
  <c r="B75" i="22"/>
  <c r="N24" i="24" l="1"/>
  <c r="N30" i="24"/>
  <c r="U30" i="24" s="1"/>
  <c r="A6" i="13"/>
  <c r="A5" i="6"/>
  <c r="U24" i="24" l="1"/>
  <c r="C48" i="7" s="1"/>
  <c r="C49" i="7"/>
  <c r="A8" i="17"/>
  <c r="E9" i="14"/>
  <c r="A14" i="12"/>
  <c r="A15" i="5" l="1"/>
  <c r="A9" i="5"/>
  <c r="A5" i="5"/>
  <c r="A15" i="16"/>
  <c r="A12" i="16"/>
  <c r="A9" i="16"/>
  <c r="A15" i="10"/>
  <c r="A12" i="10"/>
  <c r="A9" i="10"/>
  <c r="A5" i="10"/>
  <c r="A4" i="17"/>
  <c r="A14" i="17"/>
  <c r="A11" i="17"/>
  <c r="A5" i="14"/>
  <c r="A4" i="12"/>
  <c r="A5" i="1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43" i="25" l="1"/>
  <c r="H45" i="25" s="1"/>
  <c r="H52" i="25" l="1"/>
  <c r="H47" i="25"/>
  <c r="H48" i="25" s="1"/>
  <c r="H55" i="25" s="1"/>
  <c r="B59" i="25"/>
  <c r="B64" i="25" l="1"/>
  <c r="H49" i="25"/>
  <c r="B60" i="25"/>
  <c r="B65" i="25" s="1"/>
  <c r="B62" i="25"/>
  <c r="C59" i="25"/>
  <c r="C64" i="25" l="1"/>
  <c r="B63" i="25"/>
  <c r="B66" i="25" s="1"/>
  <c r="C60" i="25"/>
  <c r="C62" i="25"/>
  <c r="F59" i="25"/>
  <c r="F62" i="25" s="1"/>
  <c r="E59" i="25"/>
  <c r="D59" i="25"/>
  <c r="D64" i="25" s="1"/>
  <c r="E62" i="25" l="1"/>
  <c r="F64" i="25"/>
  <c r="E64" i="25"/>
  <c r="E60" i="25"/>
  <c r="D60" i="25"/>
  <c r="C63" i="25"/>
  <c r="C66" i="25" s="1"/>
  <c r="F60" i="25"/>
  <c r="C65" i="25"/>
  <c r="D62" i="25"/>
  <c r="F63" i="25" s="1"/>
  <c r="F65" i="25" l="1"/>
  <c r="E65" i="25"/>
  <c r="E63" i="25"/>
  <c r="F66" i="25" s="1"/>
  <c r="D63" i="25"/>
  <c r="D66" i="25" s="1"/>
  <c r="D65" i="25"/>
  <c r="G59" i="25"/>
  <c r="P59" i="25"/>
  <c r="I59" i="25"/>
  <c r="I62" i="25" s="1"/>
  <c r="H59" i="25"/>
  <c r="H62" i="25" s="1"/>
  <c r="O59" i="25"/>
  <c r="O62" i="25" s="1"/>
  <c r="N59" i="25"/>
  <c r="N62" i="25" s="1"/>
  <c r="J59" i="25"/>
  <c r="J62" i="25" s="1"/>
  <c r="L59" i="25"/>
  <c r="L62" i="25" s="1"/>
  <c r="K59" i="25"/>
  <c r="K62" i="25" s="1"/>
  <c r="M59" i="25"/>
  <c r="M62" i="25" s="1"/>
  <c r="Q60" i="25" l="1"/>
  <c r="P62" i="25"/>
  <c r="Q64" i="25"/>
  <c r="G64" i="25"/>
  <c r="H64" i="25"/>
  <c r="M64" i="25"/>
  <c r="O64" i="25"/>
  <c r="N64" i="25"/>
  <c r="K64" i="25"/>
  <c r="L64" i="25"/>
  <c r="J64" i="25"/>
  <c r="P64" i="25"/>
  <c r="I64" i="25"/>
  <c r="O60" i="25"/>
  <c r="N60" i="25"/>
  <c r="L60" i="25"/>
  <c r="M60" i="25"/>
  <c r="H60" i="25"/>
  <c r="K60" i="25"/>
  <c r="I60" i="25"/>
  <c r="J60" i="25"/>
  <c r="G60" i="25"/>
  <c r="G65" i="25" s="1"/>
  <c r="P60" i="25"/>
  <c r="E66" i="25"/>
  <c r="G62" i="25"/>
  <c r="Q65" i="25" l="1"/>
  <c r="Q63" i="25"/>
  <c r="I65" i="25"/>
  <c r="K65" i="25"/>
  <c r="N65" i="25"/>
  <c r="H65" i="25"/>
  <c r="M63" i="25"/>
  <c r="N63" i="25"/>
  <c r="O63" i="25"/>
  <c r="L63" i="25"/>
  <c r="P63" i="25"/>
  <c r="G63" i="25"/>
  <c r="G66" i="25" s="1"/>
  <c r="H63" i="25"/>
  <c r="I63" i="25"/>
  <c r="J63" i="25"/>
  <c r="K63" i="25"/>
  <c r="O65" i="25"/>
  <c r="L65" i="25"/>
  <c r="M65" i="25"/>
  <c r="J65" i="25"/>
  <c r="P65" i="25"/>
  <c r="Q66" i="25" l="1"/>
  <c r="K66" i="25"/>
  <c r="J66" i="25"/>
  <c r="G24" i="25"/>
  <c r="I66" i="25"/>
  <c r="L66" i="25"/>
  <c r="G22" i="25"/>
  <c r="N66" i="25"/>
  <c r="O66" i="25"/>
  <c r="M66" i="25"/>
  <c r="H66" i="25"/>
  <c r="P66" i="25"/>
  <c r="G23" i="25" l="1"/>
  <c r="B32" i="22" l="1"/>
  <c r="B30" i="22" s="1"/>
  <c r="B67" i="22" l="1"/>
  <c r="B52" i="22"/>
  <c r="B60" i="22"/>
  <c r="B38" i="22"/>
  <c r="B34" i="22"/>
  <c r="B64" i="22"/>
  <c r="B56" i="22"/>
  <c r="B47" i="22"/>
  <c r="B43" i="22"/>
  <c r="B72" i="22"/>
  <c r="B74" i="22"/>
</calcChain>
</file>

<file path=xl/sharedStrings.xml><?xml version="1.0" encoding="utf-8"?>
<sst xmlns="http://schemas.openxmlformats.org/spreadsheetml/2006/main" count="1031" uniqueCount="570">
  <si>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</si>
  <si>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</si>
  <si>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</si>
  <si>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</si>
  <si>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</si>
  <si>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</si>
  <si>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</si>
  <si>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</si>
  <si>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</si>
  <si>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</si>
  <si>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</si>
  <si>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</si>
  <si>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</si>
  <si>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</si>
  <si>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</si>
  <si>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</si>
  <si>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</si>
  <si>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</si>
  <si>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</si>
  <si>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</si>
  <si>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</si>
  <si>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</si>
  <si>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</si>
  <si>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</si>
  <si>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</si>
  <si>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</si>
  <si>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</si>
  <si>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</si>
  <si>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</si>
  <si>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</si>
  <si>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</si>
  <si>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</si>
  <si>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</si>
  <si>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</si>
  <si>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</si>
  <si>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</si>
  <si>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</si>
  <si>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</si>
  <si>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</si>
  <si>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</si>
  <si>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</si>
  <si>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</si>
  <si>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</si>
  <si>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</si>
  <si>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</si>
  <si>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</si>
  <si>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</si>
  <si>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</si>
  <si>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</si>
  <si>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</si>
  <si>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</si>
  <si>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</si>
  <si>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</si>
  <si>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</si>
  <si>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</si>
  <si>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</si>
  <si>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</si>
  <si>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</si>
  <si>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</si>
  <si>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</si>
  <si>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</si>
  <si>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</si>
  <si>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</si>
  <si>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</si>
  <si>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</si>
  <si>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</si>
  <si>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</si>
  <si>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</si>
  <si>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</si>
  <si>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</si>
  <si>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</si>
  <si>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</si>
  <si>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</si>
  <si>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</si>
  <si>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</si>
  <si>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</si>
  <si>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</si>
  <si>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</si>
  <si>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</si>
  <si>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</si>
  <si>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</si>
  <si>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</si>
  <si>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</si>
  <si>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</si>
  <si>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</si>
  <si>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</si>
  <si>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</si>
  <si>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</si>
  <si>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</si>
  <si>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</si>
  <si>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</si>
  <si>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</si>
  <si>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</si>
  <si>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</si>
  <si>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</si>
  <si>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</si>
  <si>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</si>
  <si>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</si>
  <si>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</si>
  <si>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</si>
  <si>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</si>
  <si>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</si>
  <si>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</si>
  <si>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</si>
  <si>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</si>
  <si>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</si>
  <si>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</si>
  <si>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</si>
  <si>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</si>
  <si>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</si>
  <si>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</si>
  <si>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</si>
  <si>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</si>
  <si>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</si>
  <si>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</si>
  <si>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</si>
  <si>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</si>
  <si>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</si>
  <si>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</si>
  <si>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</si>
  <si>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</si>
  <si>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</si>
  <si>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</si>
  <si>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</si>
  <si>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</si>
  <si>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</si>
  <si>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</si>
  <si>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</si>
  <si>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</si>
  <si>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</si>
  <si>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</si>
  <si>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</si>
  <si>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</si>
  <si>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</si>
  <si>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</si>
  <si>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</si>
  <si>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</si>
  <si>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</si>
  <si>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</si>
  <si>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</si>
  <si>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</si>
  <si>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</si>
  <si>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</si>
  <si>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</si>
  <si>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</si>
  <si>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</si>
  <si>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</si>
  <si>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</si>
  <si>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</si>
  <si>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</si>
  <si>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</si>
  <si>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</si>
  <si>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</si>
  <si>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</si>
  <si>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</si>
  <si>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</si>
  <si>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</si>
  <si>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</si>
  <si>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</si>
  <si>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</si>
  <si>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</si>
  <si>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</si>
  <si>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</si>
  <si>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</si>
  <si>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</si>
  <si>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</si>
  <si>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</si>
  <si>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</si>
  <si>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</si>
  <si>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</si>
  <si>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</si>
  <si>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</si>
  <si>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</si>
  <si>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</si>
  <si>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</si>
  <si>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</si>
  <si>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</si>
  <si>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</si>
  <si>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</si>
  <si>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</si>
  <si>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</si>
  <si>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</si>
  <si>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</si>
  <si>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</si>
  <si>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</si>
  <si>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</si>
  <si>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</si>
  <si>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</si>
  <si>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</si>
  <si>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</si>
  <si>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</si>
  <si>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</si>
  <si>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</si>
  <si>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</si>
  <si>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</si>
  <si>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</si>
  <si>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</si>
  <si>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</si>
  <si>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</si>
  <si>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</si>
  <si>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</si>
  <si>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</si>
  <si>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</si>
  <si>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</si>
  <si>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</si>
  <si>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</si>
  <si>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</si>
  <si>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</si>
  <si>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</si>
  <si>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</si>
  <si>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</si>
  <si>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</si>
  <si>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</si>
  <si>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</si>
  <si>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</si>
  <si>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</si>
  <si>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</si>
  <si>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</si>
  <si>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</si>
  <si>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</si>
  <si>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</si>
  <si>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</si>
  <si>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</si>
  <si>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</si>
  <si>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</si>
  <si>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</si>
  <si>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</si>
  <si>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</si>
  <si>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</si>
  <si>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</si>
  <si>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</si>
  <si>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</si>
  <si>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</si>
  <si>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</si>
  <si>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</si>
  <si>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</si>
  <si>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</si>
  <si>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</si>
  <si>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</si>
  <si>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</si>
  <si>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</si>
  <si>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</si>
  <si>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</si>
  <si>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</si>
  <si>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</si>
  <si>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</si>
  <si>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</si>
  <si>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</si>
  <si>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</si>
  <si>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</si>
  <si>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</si>
  <si>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</si>
  <si>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</si>
  <si>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</si>
  <si>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</si>
  <si>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</si>
  <si>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</si>
  <si>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</si>
  <si>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</si>
  <si>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</si>
  <si>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</si>
  <si>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</si>
  <si>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</si>
  <si>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</si>
  <si>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</si>
  <si>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</si>
  <si>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</si>
  <si>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</si>
  <si>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</si>
  <si>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</si>
  <si>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</si>
  <si>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</si>
  <si>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</si>
  <si>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</si>
  <si>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</si>
  <si>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</si>
  <si>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</si>
  <si>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</si>
  <si>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</si>
  <si>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</si>
  <si>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</si>
  <si>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</si>
  <si>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</si>
  <si>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</si>
  <si>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</si>
  <si>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</si>
  <si>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</si>
  <si>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</si>
  <si>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</si>
  <si>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</si>
  <si>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</si>
  <si>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</si>
  <si>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</si>
  <si>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</si>
  <si>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</si>
  <si>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</si>
  <si>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</si>
  <si>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</si>
  <si>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</si>
  <si>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</si>
  <si>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</si>
  <si>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</si>
  <si>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</si>
  <si>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</si>
  <si>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</si>
  <si>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</si>
  <si>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</si>
  <si>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</si>
  <si>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</si>
  <si>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</si>
  <si>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</si>
  <si>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</si>
  <si>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</si>
  <si>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</si>
  <si>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</si>
  <si>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</si>
  <si>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</si>
  <si>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</si>
  <si>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</si>
  <si>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</si>
  <si>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</si>
  <si>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</si>
  <si>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</si>
  <si>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</si>
  <si>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</si>
  <si>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</si>
  <si>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</si>
  <si>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</si>
  <si>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</si>
  <si>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</si>
  <si>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</si>
  <si>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</si>
  <si>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</si>
  <si>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</si>
  <si>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</si>
  <si>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</si>
  <si>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</si>
  <si>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</si>
  <si>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</si>
  <si>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</si>
  <si>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</si>
  <si>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</si>
  <si>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</si>
  <si>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</si>
  <si>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</si>
  <si>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</si>
  <si>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</si>
  <si>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</si>
  <si>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</si>
  <si>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</si>
  <si>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</si>
  <si>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</si>
  <si>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</si>
  <si>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</si>
  <si>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</si>
  <si>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</si>
  <si>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</si>
  <si>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</si>
  <si>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</si>
  <si>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</si>
  <si>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</si>
  <si>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</si>
  <si>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</si>
  <si>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</si>
  <si>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</si>
  <si>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</si>
  <si>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</si>
  <si>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</si>
  <si>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</si>
  <si>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</si>
  <si>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</si>
  <si>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</si>
  <si>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</si>
  <si>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</si>
  <si>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</si>
  <si>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</si>
  <si>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</si>
  <si>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</si>
  <si>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</si>
  <si>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</si>
  <si>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</si>
  <si>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</si>
  <si>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</si>
  <si>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</si>
  <si>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</si>
  <si>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</si>
  <si>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</si>
  <si>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</si>
  <si>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</si>
  <si>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</si>
  <si>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</si>
  <si>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</si>
  <si>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</si>
  <si>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</si>
  <si>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</si>
  <si>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</si>
  <si>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</si>
  <si>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</si>
  <si>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</si>
  <si>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</si>
  <si>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</si>
  <si>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</si>
  <si>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</si>
  <si>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</si>
  <si>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</si>
  <si>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</si>
  <si>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</si>
  <si>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</si>
  <si>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</si>
  <si>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</si>
  <si>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</si>
  <si>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</si>
  <si>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</si>
  <si>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</si>
  <si>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</si>
  <si>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</si>
  <si>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</si>
  <si>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</si>
  <si>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</si>
  <si>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</si>
  <si>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</si>
  <si>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</si>
  <si>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</si>
  <si>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</si>
  <si>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</si>
  <si>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</si>
  <si>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</si>
  <si>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</si>
  <si>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</si>
  <si>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</si>
  <si>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</si>
  <si>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</si>
  <si>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</si>
  <si>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</si>
  <si>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</si>
  <si>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</si>
  <si>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</si>
  <si>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</si>
  <si>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</si>
  <si>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</si>
  <si>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</si>
  <si>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</si>
  <si>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</si>
  <si>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</si>
  <si>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</si>
  <si>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</si>
  <si>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</si>
  <si>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</si>
  <si>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</si>
  <si>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</si>
  <si>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</si>
  <si>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</si>
  <si>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</si>
  <si>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</si>
  <si>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</si>
  <si>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</si>
  <si>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</si>
  <si>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</si>
  <si>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</si>
  <si>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</si>
  <si>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</si>
  <si>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</si>
  <si>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</si>
  <si>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</si>
  <si>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</si>
  <si>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</si>
  <si>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</si>
  <si>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</si>
  <si>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</si>
  <si>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</si>
  <si>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</si>
  <si>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</si>
  <si>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</si>
  <si>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не относится</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</si>
  <si>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</si>
  <si>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</si>
  <si>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</si>
  <si>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</si>
  <si>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</si>
  <si>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</si>
  <si>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</si>
  <si>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</si>
  <si>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</si>
  <si>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</si>
  <si>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</si>
  <si>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</si>
  <si>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</si>
  <si>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</si>
  <si>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</si>
  <si>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</si>
  <si>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</si>
  <si>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</si>
  <si>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</si>
  <si>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</si>
  <si>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</si>
  <si>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</si>
  <si>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</si>
  <si>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</si>
  <si>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</si>
  <si>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</si>
  <si>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</si>
  <si>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</si>
  <si>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</si>
  <si>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</si>
  <si>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</si>
  <si>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</si>
  <si>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</si>
  <si>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</si>
  <si>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</si>
  <si>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</si>
  <si>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</si>
  <si>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</si>
  <si>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</si>
  <si>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</si>
  <si>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</si>
  <si>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</si>
  <si>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АО"Янтарьэнерго"</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</si>
  <si>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</si>
  <si>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</si>
  <si>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</si>
  <si>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прочие</t>
  </si>
  <si>
    <t>отсутствуют</t>
  </si>
  <si>
    <t xml:space="preserve"> по состоянию на 01.01.2020</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</si>
  <si>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</si>
  <si>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</si>
  <si>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</si>
  <si>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</si>
  <si>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</si>
  <si>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</si>
  <si>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</si>
  <si>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</si>
  <si>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</si>
  <si>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</si>
  <si>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Прочие расходы при эксплуатации, руб. без НДС</t>
  </si>
  <si>
    <t>Расходы при эксплуатации, руб. без НДС</t>
  </si>
  <si>
    <t xml:space="preserve">Средняя стоимость </t>
  </si>
  <si>
    <t>2021 год</t>
  </si>
  <si>
    <t>2023 год</t>
  </si>
  <si>
    <t>2022 год</t>
  </si>
  <si>
    <t>0</t>
  </si>
  <si>
    <t>Утвержденный план</t>
  </si>
  <si>
    <t>Предложение по корректировке утвержденного плана</t>
  </si>
  <si>
    <t>Факт 2020 года</t>
  </si>
  <si>
    <t>Подключение потребителей, кВт в год</t>
  </si>
  <si>
    <t>Инфляция</t>
  </si>
  <si>
    <t>Профиль</t>
  </si>
  <si>
    <t>технико-коммерческое предложение</t>
  </si>
  <si>
    <t>Снижение</t>
  </si>
  <si>
    <t>Экономия</t>
  </si>
  <si>
    <t>Стоимость ПИР</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</si>
  <si>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</si>
  <si>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Багратионовский муниципальный округ,
Гвардейский муниципальный округ,
Гурьевский муниципальный округ,
Городской округ "Город Калининград"
Советский городской округ</t>
  </si>
  <si>
    <t>Обеспечение единых подходов к разработке и масштабированию технологий цифровизации процессов эксплуатации устройств релейной защиты и автоматики, автоматизированных систем управления технологическими процессами и средств измерений в АО «Янтарьэнерго.</t>
  </si>
  <si>
    <t>Внедрение автоматизированной системы цифрового дистанционного мониторинга и  анализа  функционирования  МП  устройств  РЗА позволит повысить качество и надежности оказываемых услуг, повысть надежность работы электрической сети, снизить аварийность на энергообъектах по причинам неправильной работы РЗА, автоматизировать деятельность служб релейной защиты в АО «Янтарьэнерго». Позволит перейти на техническое обслуживание РЗА по их фактическому состоянию со снижением годовых затрат на техническое обслуживание.</t>
  </si>
  <si>
    <r>
      <t>Ф</t>
    </r>
    <r>
      <rPr>
        <vertAlign val="superscript"/>
        <sz val="12"/>
        <color theme="1"/>
        <rFont val="Times New Roman"/>
        <family val="1"/>
        <charset val="204"/>
      </rPr>
      <t>ИТ</t>
    </r>
    <r>
      <rPr>
        <sz val="12"/>
        <color theme="1"/>
        <rFont val="Times New Roman"/>
        <family val="1"/>
        <charset val="204"/>
      </rPr>
      <t xml:space="preserve"> = 10,97 млн. руб.</t>
    </r>
  </si>
  <si>
    <t>M_ПАК-2</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</si>
  <si>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</si>
  <si>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9,14 млн.руб./проект</t>
  </si>
  <si>
    <t>Н</t>
  </si>
  <si>
    <t>Исполнение распоряжения ПАО «Россети» 09.04.2021 №120р/191р «О развитии технологий цифровизации процессов эксплуатации устройств релейной защиты и автоматики в группе компаний «Россети»
Программа «Цифровая трансформация Группы компаний «Россети» на период до 2030 года», утвержденная Советом директоров ПАО «Россети» (протокол от 29.05.2020 № 418).
Протокол совещания от  01.12.2020 под руководством Заместителя Генерального директора по цифровой трансформации ПАО «Россети» Михайлика К.А. по пункту 2 на тему: «Развитие технологий цифровизации процессов эксплуатации устройств РЗА и АСУТП». 
Распоряжение ПАО «Россети» от 09.04.2021 №120р/191р «О развитии технологий цифровизации процессов эксплуатации устройств релейной защиты и автоматики в группе компаний «Россети».
Распоряжение АО «Янтарьэнерго» от 22.04.2021 №333 «О развитии технологий цифровизации процессов эксплуатации устройств релейной защиты и автоматики в АО «Янтарьэнерго».
Протокол совещания АО «СО ЕЭС» и ПАО «Россети» по вопросам технологического взаимодействия № 56 от 05.08.2021.</t>
  </si>
  <si>
    <t>Проектно-изыскательские работы для внедрения АСМ РЗА предусматриваются для следующих объектов: 
-	АО «Янтарьэнерго» - Исполнительный аппарат.
-	ПС 330 кВ Советск-330
-	ПС 330 кВ О-1 Центральная
-	ПС 330 кВ Северная
-	ПС 110 кВ Береговая
-	ПС 110 кВ Ладушкин
-	ПС 110 кВ Озерки
 АСМ РЗА предназначен для автоматизации деятельности служб релейной защиты в АО «Янтарьэнерго, обеспечивающих обслуживание устройств РЗА и АСУТП, установленных или планируемых к установке на объектах АО «Янтарьэнерго. 
АСМ РЗА обеспечивает автоматизацию следующих функций и процессов деятельности служб релейной защиты и АСУТП АО «Янтарьэнерго:
1) Мониторинг исправности МП устройств РЗА и АСУТП на энергообъектах.
2) Оценку правильности функционирования устройств РЗА и АСУТП в нормальных и аварийных режимах.</t>
  </si>
  <si>
    <t>Сметная стоимость проекта в ценах 2022 года с НДС, млн. руб.</t>
  </si>
  <si>
    <t>Акционерное общество "Россети Янтарь"</t>
  </si>
  <si>
    <t>АО «Россети Янтарь»</t>
  </si>
  <si>
    <t>инфляция для тарифов</t>
  </si>
  <si>
    <t>прогноз инфляции</t>
  </si>
  <si>
    <t>кумулятивная инфляция</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</si>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</sst>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 numFmtId="170" formatCode="#,##0.0"/>
    <numFmt numFmtId="171" formatCode="_-* #,##0.0000\ _₽_-;\-* #,##0.0000\ _₽_-;_-* &quot;-&quot;??\ _₽_-;_-@_-"/>
  </numFmts>
  <fonts count="8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2"/>
      <color indexed="8"/>
      <name val="Times New Roman"/>
      <family val="1"/>
      <charset val="204"/>
    </font>
    <font>
      <sz val="12"/>
      <color rgb="FF0070C0"/>
      <name val="Times New Roman"/>
      <family val="1"/>
      <charset val="204"/>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73">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cellStyleXfs>
  <cellXfs count="466">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1" fillId="0" borderId="0" xfId="1" applyFont="1"/>
    <xf numFmtId="0" fontId="5" fillId="0" borderId="0" xfId="67" applyFont="1" applyFill="1" applyAlignment="1">
      <alignment vertical="center"/>
    </xf>
    <xf numFmtId="0" fontId="61" fillId="0" borderId="0" xfId="1" applyFont="1" applyFill="1"/>
    <xf numFmtId="0" fontId="62" fillId="0" borderId="0" xfId="62" applyFont="1" applyFill="1" applyBorder="1"/>
    <xf numFmtId="0" fontId="63" fillId="0" borderId="0" xfId="62" applyFont="1" applyFill="1"/>
    <xf numFmtId="0" fontId="62" fillId="0" borderId="0" xfId="62" applyFont="1" applyFill="1"/>
    <xf numFmtId="0" fontId="64" fillId="0" borderId="0" xfId="1" applyFont="1" applyAlignment="1">
      <alignment horizontal="left" vertical="center"/>
    </xf>
    <xf numFmtId="0" fontId="65" fillId="0" borderId="0" xfId="1" applyFont="1"/>
    <xf numFmtId="0" fontId="66" fillId="0" borderId="0" xfId="50" applyFont="1" applyFill="1" applyAlignment="1">
      <alignment vertical="center"/>
    </xf>
    <xf numFmtId="0" fontId="67" fillId="0" borderId="0" xfId="1" applyFont="1" applyAlignment="1">
      <alignment vertical="center"/>
    </xf>
    <xf numFmtId="0" fontId="7" fillId="0" borderId="0" xfId="1" applyFont="1" applyAlignment="1">
      <alignment vertical="center"/>
    </xf>
    <xf numFmtId="0" fontId="68" fillId="0" borderId="0" xfId="1" applyFont="1" applyAlignment="1">
      <alignment vertical="center"/>
    </xf>
    <xf numFmtId="0" fontId="5" fillId="0" borderId="0" xfId="1" applyFont="1" applyAlignment="1">
      <alignment vertical="center"/>
    </xf>
    <xf numFmtId="0" fontId="69" fillId="0" borderId="0" xfId="1" applyFont="1" applyAlignment="1">
      <alignment vertical="center"/>
    </xf>
    <xf numFmtId="0" fontId="3" fillId="0" borderId="0" xfId="1" applyFont="1" applyFill="1" applyBorder="1" applyAlignment="1">
      <alignment horizontal="center" vertical="center"/>
    </xf>
    <xf numFmtId="0" fontId="61" fillId="0" borderId="0" xfId="1" applyFont="1" applyBorder="1"/>
    <xf numFmtId="0" fontId="65" fillId="0" borderId="0" xfId="1" applyFont="1" applyBorder="1"/>
    <xf numFmtId="0" fontId="3" fillId="0" borderId="0" xfId="1" applyFont="1" applyAlignment="1">
      <alignment horizontal="center" vertical="center"/>
    </xf>
    <xf numFmtId="0" fontId="70" fillId="0" borderId="0" xfId="1" applyFont="1"/>
    <xf numFmtId="0" fontId="71" fillId="0" borderId="0" xfId="1" applyFont="1"/>
    <xf numFmtId="0" fontId="6" fillId="0" borderId="0" xfId="1" applyFont="1" applyAlignment="1">
      <alignment vertical="center"/>
    </xf>
    <xf numFmtId="0" fontId="72" fillId="0" borderId="0" xfId="1" applyFont="1" applyAlignment="1">
      <alignment vertical="center"/>
    </xf>
    <xf numFmtId="0" fontId="73"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5" fillId="0" borderId="44" xfId="2" applyNumberFormat="1" applyFont="1" applyBorder="1" applyAlignment="1">
      <alignment horizontal="center" vertical="center"/>
    </xf>
    <xf numFmtId="167" fontId="35" fillId="0" borderId="44" xfId="0" applyNumberFormat="1" applyFont="1" applyFill="1" applyBorder="1" applyAlignment="1">
      <alignment horizontal="center" vertical="center"/>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167" fontId="8" fillId="0" borderId="44" xfId="0" applyNumberFormat="1" applyFont="1" applyFill="1" applyBorder="1" applyAlignment="1">
      <alignment horizontal="center" vertical="center"/>
    </xf>
    <xf numFmtId="0" fontId="39" fillId="0" borderId="44" xfId="45" applyFont="1" applyFill="1" applyBorder="1" applyAlignment="1">
      <alignment horizontal="left" vertical="center" wrapText="1"/>
    </xf>
    <xf numFmtId="167" fontId="36" fillId="0" borderId="44" xfId="45" applyNumberFormat="1" applyFont="1" applyFill="1" applyBorder="1" applyAlignment="1">
      <alignment horizontal="center" vertical="center" wrapText="1"/>
    </xf>
    <xf numFmtId="0" fontId="36" fillId="0" borderId="44" xfId="45" applyFont="1" applyFill="1" applyBorder="1" applyAlignment="1">
      <alignment horizontal="left" vertical="center" wrapText="1"/>
    </xf>
    <xf numFmtId="167" fontId="36" fillId="0" borderId="2" xfId="45" applyNumberFormat="1" applyFont="1" applyFill="1" applyBorder="1" applyAlignment="1">
      <alignment horizontal="center"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1" xfId="67" applyNumberFormat="1" applyFont="1" applyFill="1" applyBorder="1" applyAlignment="1">
      <alignment vertical="center"/>
    </xf>
    <xf numFmtId="3" fontId="8" fillId="0" borderId="51"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1" xfId="67" applyNumberFormat="1" applyFont="1" applyFill="1" applyBorder="1" applyAlignment="1">
      <alignment vertical="center"/>
    </xf>
    <xf numFmtId="0" fontId="8" fillId="0" borderId="52" xfId="67" applyFont="1" applyFill="1" applyBorder="1" applyAlignment="1">
      <alignment vertical="center"/>
    </xf>
    <xf numFmtId="9" fontId="8" fillId="0" borderId="53"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4" xfId="67" applyFont="1" applyFill="1" applyBorder="1" applyAlignment="1">
      <alignment vertical="center"/>
    </xf>
    <xf numFmtId="10" fontId="8" fillId="0" borderId="52" xfId="67" applyNumberFormat="1" applyFont="1" applyFill="1" applyBorder="1" applyAlignment="1">
      <alignment vertical="center"/>
    </xf>
    <xf numFmtId="0" fontId="8" fillId="0" borderId="28" xfId="67" applyFont="1" applyFill="1" applyBorder="1" applyAlignment="1">
      <alignment horizontal="left" vertical="center"/>
    </xf>
    <xf numFmtId="1" fontId="8" fillId="0" borderId="55" xfId="67" applyNumberFormat="1" applyFont="1" applyFill="1" applyBorder="1" applyAlignment="1">
      <alignment horizontal="center" vertical="center"/>
    </xf>
    <xf numFmtId="0" fontId="8" fillId="0" borderId="26" xfId="67" applyFont="1" applyFill="1" applyBorder="1" applyAlignment="1">
      <alignment vertical="center"/>
    </xf>
    <xf numFmtId="10" fontId="5" fillId="0" borderId="48" xfId="68" applyNumberFormat="1" applyFont="1" applyFill="1" applyBorder="1" applyAlignment="1">
      <alignment horizontal="center" vertical="center"/>
    </xf>
    <xf numFmtId="168" fontId="8" fillId="0" borderId="48" xfId="72" applyNumberFormat="1" applyFont="1" applyFill="1" applyBorder="1" applyAlignment="1">
      <alignment horizontal="center"/>
    </xf>
    <xf numFmtId="0" fontId="8" fillId="0" borderId="0" xfId="0" applyFont="1" applyFill="1"/>
    <xf numFmtId="168" fontId="8" fillId="0" borderId="48" xfId="68" applyNumberFormat="1" applyFont="1" applyFill="1" applyBorder="1" applyAlignment="1">
      <alignment horizontal="center" vertical="center"/>
    </xf>
    <xf numFmtId="168" fontId="8" fillId="0" borderId="56"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8" xfId="68" applyNumberFormat="1" applyFont="1" applyFill="1" applyBorder="1" applyAlignment="1">
      <alignment horizontal="center" vertical="center"/>
    </xf>
    <xf numFmtId="168" fontId="5" fillId="0" borderId="56"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9" fillId="0" borderId="48" xfId="68" applyNumberFormat="1" applyFont="1" applyFill="1" applyBorder="1" applyAlignment="1">
      <alignment horizontal="center" vertical="center"/>
    </xf>
    <xf numFmtId="168" fontId="79" fillId="0" borderId="56"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168" fontId="8" fillId="0" borderId="57"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8"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8" xfId="68" applyFont="1" applyFill="1" applyBorder="1" applyAlignment="1">
      <alignment horizontal="center" vertical="center"/>
    </xf>
    <xf numFmtId="43" fontId="8" fillId="0" borderId="56" xfId="68" applyNumberFormat="1"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8" xfId="67" applyNumberFormat="1" applyFont="1" applyFill="1" applyBorder="1" applyAlignment="1">
      <alignment horizontal="center" vertical="center"/>
    </xf>
    <xf numFmtId="3" fontId="8" fillId="0" borderId="48" xfId="67" applyNumberFormat="1" applyFont="1" applyFill="1" applyBorder="1" applyAlignment="1">
      <alignment horizontal="center" vertical="center"/>
    </xf>
    <xf numFmtId="0" fontId="77" fillId="0" borderId="0" xfId="0" applyFont="1"/>
    <xf numFmtId="0" fontId="76" fillId="0" borderId="0" xfId="0" applyFont="1"/>
    <xf numFmtId="0" fontId="8" fillId="0" borderId="48" xfId="0" applyFont="1" applyBorder="1" applyAlignment="1">
      <alignment vertical="center"/>
    </xf>
    <xf numFmtId="0" fontId="35" fillId="0" borderId="48" xfId="0" applyFont="1" applyBorder="1" applyAlignment="1">
      <alignment horizontal="center" vertical="center"/>
    </xf>
    <xf numFmtId="0" fontId="35" fillId="0" borderId="48" xfId="0" applyFont="1" applyBorder="1" applyAlignment="1">
      <alignment vertical="center"/>
    </xf>
    <xf numFmtId="0" fontId="38" fillId="0" borderId="48" xfId="0" applyFont="1" applyBorder="1" applyAlignment="1">
      <alignment horizontal="center" vertical="center"/>
    </xf>
    <xf numFmtId="0" fontId="35" fillId="0" borderId="48" xfId="0" applyFont="1" applyBorder="1" applyAlignment="1">
      <alignment vertical="center" wrapText="1"/>
    </xf>
    <xf numFmtId="168" fontId="8" fillId="0" borderId="48" xfId="72" applyNumberFormat="1" applyFont="1" applyBorder="1" applyAlignment="1">
      <alignment vertical="center"/>
    </xf>
    <xf numFmtId="0" fontId="8" fillId="0" borderId="48" xfId="0" applyFont="1" applyBorder="1" applyAlignment="1">
      <alignment vertical="center" wrapText="1"/>
    </xf>
    <xf numFmtId="168" fontId="8" fillId="0" borderId="48"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8" xfId="0" applyFont="1" applyFill="1" applyBorder="1" applyAlignment="1">
      <alignment vertical="center"/>
    </xf>
    <xf numFmtId="0" fontId="35" fillId="25" borderId="48" xfId="0" applyFont="1" applyFill="1" applyBorder="1" applyAlignment="1">
      <alignment horizontal="center" vertical="center"/>
    </xf>
    <xf numFmtId="0" fontId="35" fillId="25" borderId="28" xfId="0" applyFont="1" applyFill="1" applyBorder="1" applyAlignment="1">
      <alignment vertical="center"/>
    </xf>
    <xf numFmtId="0" fontId="8" fillId="25" borderId="4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0" fontId="38" fillId="0" borderId="0" xfId="49" applyFont="1"/>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0" fontId="33" fillId="0" borderId="31" xfId="2" applyFont="1" applyFill="1" applyBorder="1" applyAlignment="1">
      <alignment horizontal="justify"/>
    </xf>
    <xf numFmtId="0" fontId="74"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8" xfId="2" applyFont="1" applyFill="1" applyBorder="1" applyAlignment="1">
      <alignment horizontal="center" vertical="center" textRotation="90" wrapText="1"/>
    </xf>
    <xf numFmtId="168" fontId="8" fillId="0" borderId="48" xfId="0" applyNumberFormat="1" applyFont="1" applyBorder="1" applyAlignment="1">
      <alignment horizontal="center" vertical="center"/>
    </xf>
    <xf numFmtId="43" fontId="8" fillId="0" borderId="48" xfId="0" applyNumberFormat="1" applyFont="1" applyBorder="1" applyAlignment="1">
      <alignment vertical="center"/>
    </xf>
    <xf numFmtId="49" fontId="8" fillId="0" borderId="47" xfId="2" applyNumberFormat="1" applyFont="1" applyFill="1" applyBorder="1" applyAlignment="1">
      <alignment vertical="center" wrapText="1"/>
    </xf>
    <xf numFmtId="14" fontId="8" fillId="25" borderId="48" xfId="2" applyNumberFormat="1" applyFont="1" applyFill="1" applyBorder="1" applyAlignment="1">
      <alignment horizontal="center" vertical="center" wrapText="1"/>
    </xf>
    <xf numFmtId="0" fontId="5" fillId="0" borderId="47" xfId="1" applyFont="1" applyFill="1" applyBorder="1" applyAlignment="1">
      <alignment vertical="center" wrapText="1"/>
    </xf>
    <xf numFmtId="0" fontId="63" fillId="0" borderId="48" xfId="62" applyFont="1" applyBorder="1" applyAlignment="1">
      <alignment wrapText="1"/>
    </xf>
    <xf numFmtId="0" fontId="63" fillId="0" borderId="0" xfId="62" applyFont="1" applyBorder="1"/>
    <xf numFmtId="0" fontId="63" fillId="0" borderId="48" xfId="62" applyFont="1" applyBorder="1"/>
    <xf numFmtId="10" fontId="63" fillId="27" borderId="48" xfId="62" applyNumberFormat="1" applyFont="1" applyFill="1" applyBorder="1"/>
    <xf numFmtId="10" fontId="74" fillId="27" borderId="48" xfId="67" applyNumberFormat="1" applyFont="1" applyFill="1" applyBorder="1" applyAlignment="1">
      <alignment vertical="center"/>
    </xf>
    <xf numFmtId="0" fontId="63" fillId="0" borderId="0" xfId="62" applyFont="1" applyFill="1" applyBorder="1"/>
    <xf numFmtId="0" fontId="5" fillId="0" borderId="0" xfId="67" applyFont="1" applyFill="1" applyBorder="1" applyAlignment="1">
      <alignment vertical="center" wrapText="1"/>
    </xf>
    <xf numFmtId="10" fontId="63" fillId="0" borderId="49" xfId="62" applyNumberFormat="1" applyFont="1" applyFill="1" applyBorder="1"/>
    <xf numFmtId="0" fontId="63" fillId="0" borderId="0" xfId="62" applyFont="1" applyAlignment="1">
      <alignment wrapText="1"/>
    </xf>
    <xf numFmtId="0" fontId="63" fillId="27" borderId="48" xfId="62" applyFont="1" applyFill="1" applyBorder="1"/>
    <xf numFmtId="0" fontId="63" fillId="0" borderId="0" xfId="62" applyFont="1"/>
    <xf numFmtId="3" fontId="5" fillId="27" borderId="48" xfId="67" applyNumberFormat="1" applyFont="1" applyFill="1" applyBorder="1" applyAlignment="1">
      <alignment horizontal="right" vertical="center"/>
    </xf>
    <xf numFmtId="170" fontId="74" fillId="27" borderId="48" xfId="67" applyNumberFormat="1" applyFont="1" applyFill="1" applyBorder="1" applyAlignment="1">
      <alignment horizontal="right" vertical="center"/>
    </xf>
    <xf numFmtId="170" fontId="69" fillId="0" borderId="0" xfId="0" applyNumberFormat="1" applyFont="1"/>
    <xf numFmtId="171" fontId="8" fillId="0" borderId="48" xfId="68" applyNumberFormat="1" applyFont="1" applyFill="1" applyBorder="1" applyAlignment="1">
      <alignment horizontal="center" vertical="center"/>
    </xf>
    <xf numFmtId="168" fontId="8" fillId="0" borderId="0" xfId="0" applyNumberFormat="1" applyFont="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80" fillId="0" borderId="0" xfId="0" applyFont="1" applyAlignment="1">
      <alignment horizontal="center" wrapText="1"/>
    </xf>
    <xf numFmtId="0" fontId="35" fillId="0" borderId="1" xfId="1" applyFont="1" applyBorder="1" applyAlignment="1">
      <alignment horizontal="center" vertical="center" wrapText="1"/>
    </xf>
    <xf numFmtId="0" fontId="48" fillId="0" borderId="0" xfId="1" applyFont="1" applyAlignment="1">
      <alignment horizontal="center" vertical="center"/>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49" fontId="8" fillId="0" borderId="0" xfId="62" applyNumberFormat="1" applyFont="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8"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wrapText="1"/>
    </xf>
    <xf numFmtId="0" fontId="35" fillId="0" borderId="6"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7" xfId="62" applyFont="1" applyBorder="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33" fillId="0" borderId="0" xfId="49" applyFont="1" applyAlignment="1">
      <alignment horizontal="center"/>
    </xf>
    <xf numFmtId="0" fontId="41" fillId="0" borderId="0" xfId="1" applyFont="1" applyAlignment="1">
      <alignment horizontal="center" vertical="center" wrapText="1"/>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35" fillId="25" borderId="45" xfId="0" applyFont="1" applyFill="1" applyBorder="1" applyAlignment="1">
      <alignment horizontal="center" vertical="center"/>
    </xf>
    <xf numFmtId="0" fontId="35" fillId="25" borderId="49" xfId="0" applyFont="1" applyFill="1" applyBorder="1" applyAlignment="1">
      <alignment horizontal="center" vertical="center"/>
    </xf>
    <xf numFmtId="0" fontId="35" fillId="25" borderId="50" xfId="0" applyFont="1" applyFill="1" applyBorder="1" applyAlignment="1">
      <alignment horizontal="center" vertical="center"/>
    </xf>
    <xf numFmtId="0" fontId="8" fillId="0" borderId="22" xfId="50" applyFont="1" applyBorder="1" applyAlignment="1">
      <alignment horizontal="center" vertical="center"/>
    </xf>
    <xf numFmtId="0" fontId="78" fillId="0" borderId="20" xfId="50" applyFont="1" applyBorder="1" applyAlignment="1">
      <alignment horizontal="center" vertical="center"/>
    </xf>
    <xf numFmtId="0" fontId="78" fillId="0" borderId="21" xfId="50" applyFont="1" applyBorder="1" applyAlignment="1">
      <alignment horizontal="center" vertical="center"/>
    </xf>
    <xf numFmtId="0" fontId="8" fillId="0" borderId="45" xfId="50" applyFont="1" applyBorder="1" applyAlignment="1">
      <alignment horizontal="center" vertical="center"/>
    </xf>
    <xf numFmtId="0" fontId="78" fillId="0" borderId="49" xfId="50" applyFont="1" applyBorder="1" applyAlignment="1">
      <alignment horizontal="center" vertical="center"/>
    </xf>
    <xf numFmtId="0" fontId="78" fillId="0" borderId="50" xfId="50" applyFont="1" applyBorder="1" applyAlignment="1">
      <alignment horizontal="center" vertical="center"/>
    </xf>
    <xf numFmtId="0" fontId="8" fillId="0" borderId="45" xfId="50" applyFont="1" applyBorder="1" applyAlignment="1">
      <alignment horizontal="center" vertical="center" wrapText="1"/>
    </xf>
    <xf numFmtId="0" fontId="78" fillId="0" borderId="49" xfId="50" applyFont="1" applyBorder="1" applyAlignment="1">
      <alignment horizontal="center" vertical="center" wrapText="1"/>
    </xf>
    <xf numFmtId="0" fontId="78" fillId="0" borderId="50"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8" xfId="2" applyFont="1" applyFill="1" applyBorder="1" applyAlignment="1">
      <alignment horizontal="center" vertical="center"/>
    </xf>
    <xf numFmtId="0" fontId="35" fillId="0" borderId="48"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5" fillId="0" borderId="48" xfId="52" applyFont="1" applyFill="1" applyBorder="1" applyAlignment="1">
      <alignment horizontal="center" vertical="center" wrapText="1"/>
    </xf>
    <xf numFmtId="0" fontId="35" fillId="0" borderId="45" xfId="52" applyFont="1" applyFill="1" applyBorder="1" applyAlignment="1">
      <alignment horizontal="center" vertical="center"/>
    </xf>
    <xf numFmtId="0" fontId="35" fillId="0" borderId="49" xfId="52" applyFont="1" applyFill="1" applyBorder="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8"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1" fontId="38" fillId="0" borderId="46" xfId="49" applyNumberFormat="1" applyFont="1" applyBorder="1" applyAlignment="1">
      <alignment horizontal="center" vertical="center"/>
    </xf>
    <xf numFmtId="1" fontId="38" fillId="0" borderId="2" xfId="49" applyNumberFormat="1" applyFont="1" applyBorder="1" applyAlignment="1">
      <alignment horizontal="center" vertical="center"/>
    </xf>
    <xf numFmtId="1" fontId="38" fillId="0" borderId="4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14" fontId="38" fillId="0" borderId="46" xfId="49" applyNumberFormat="1" applyFont="1" applyBorder="1" applyAlignment="1">
      <alignment horizontal="center" vertical="center"/>
    </xf>
    <xf numFmtId="14" fontId="38" fillId="0" borderId="2" xfId="49" applyNumberFormat="1" applyFont="1" applyBorder="1" applyAlignment="1">
      <alignment horizontal="center" vertical="center"/>
    </xf>
    <xf numFmtId="2" fontId="38" fillId="0" borderId="46" xfId="49" applyNumberFormat="1" applyFont="1" applyBorder="1" applyAlignment="1">
      <alignment horizontal="center" vertical="center"/>
    </xf>
    <xf numFmtId="2" fontId="38" fillId="0" borderId="2" xfId="49" applyNumberFormat="1" applyFont="1" applyBorder="1" applyAlignment="1">
      <alignment horizontal="center" vertical="center"/>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4" fillId="0" borderId="20" xfId="49" applyFont="1" applyFill="1" applyBorder="1" applyAlignment="1">
      <alignment horizontal="center"/>
    </xf>
    <xf numFmtId="0" fontId="81"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xf numFmtId="0" fontId="73" fillId="0" borderId="0" xfId="1" applyFont="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2 2" xfId="69"/>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2" builtinId="3"/>
    <cellStyle name="Финансовый 2" xfId="58"/>
    <cellStyle name="Финансовый 2 2 2 2 2" xfId="59"/>
    <cellStyle name="Финансовый 3" xfId="60"/>
    <cellStyle name="Финансовый 4 2" xfId="71"/>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эфф'!$B$62:$P$62</c:f>
              <c:numCache>
                <c:formatCode>_-* #\ ##0\ _₽_-;\-* #\ ##0\ _₽_-;_-* "-"??\ _₽_-;_-@_-</c:formatCode>
                <c:ptCount val="15"/>
                <c:pt idx="0">
                  <c:v>-9128522.2078181934</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эфф'!$B$63:$P$63</c:f>
              <c:numCache>
                <c:formatCode>_-* #\ ##0\ _₽_-;\-* #\ ##0\ _₽_-;_-* "-"??\ _₽_-;_-@_-</c:formatCode>
                <c:ptCount val="15"/>
                <c:pt idx="0">
                  <c:v>-9128522.2078181934</c:v>
                </c:pt>
                <c:pt idx="1">
                  <c:v>-9128522.2078181934</c:v>
                </c:pt>
                <c:pt idx="2">
                  <c:v>-9128522.2078181934</c:v>
                </c:pt>
                <c:pt idx="3">
                  <c:v>-9128522.2078181934</c:v>
                </c:pt>
                <c:pt idx="4">
                  <c:v>-9128522.2078181934</c:v>
                </c:pt>
                <c:pt idx="5">
                  <c:v>-9128522.2078181934</c:v>
                </c:pt>
                <c:pt idx="6">
                  <c:v>-9128522.2078181934</c:v>
                </c:pt>
                <c:pt idx="7">
                  <c:v>-9128522.2078181934</c:v>
                </c:pt>
                <c:pt idx="8">
                  <c:v>-9128522.2078181934</c:v>
                </c:pt>
                <c:pt idx="9">
                  <c:v>-9128522.2078181934</c:v>
                </c:pt>
                <c:pt idx="10">
                  <c:v>-9128522.2078181934</c:v>
                </c:pt>
                <c:pt idx="11">
                  <c:v>-9128522.2078181934</c:v>
                </c:pt>
                <c:pt idx="12">
                  <c:v>-9128522.2078181934</c:v>
                </c:pt>
                <c:pt idx="13">
                  <c:v>-9128522.2078181934</c:v>
                </c:pt>
                <c:pt idx="14">
                  <c:v>-9128522.2078181934</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502520312"/>
        <c:axId val="502519528"/>
      </c:lineChart>
      <c:catAx>
        <c:axId val="502520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19528"/>
        <c:crosses val="autoZero"/>
        <c:auto val="1"/>
        <c:lblAlgn val="ctr"/>
        <c:lblOffset val="100"/>
        <c:noMultiLvlLbl val="0"/>
      </c:catAx>
      <c:valAx>
        <c:axId val="502519528"/>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502520312"/>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7" sqref="C27"/>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531</v>
      </c>
      <c r="F3" s="100"/>
      <c r="G3" s="100"/>
    </row>
    <row r="4" spans="1:22" s="4" customFormat="1" ht="18.75" x14ac:dyDescent="0.3">
      <c r="A4" s="101"/>
      <c r="F4" s="100"/>
      <c r="G4" s="100"/>
      <c r="H4" s="3"/>
    </row>
    <row r="5" spans="1:22" s="4" customFormat="1" ht="15.75" x14ac:dyDescent="0.25">
      <c r="A5" s="331" t="s">
        <v>567</v>
      </c>
      <c r="B5" s="331"/>
      <c r="C5" s="331"/>
      <c r="D5" s="73"/>
      <c r="E5" s="73"/>
      <c r="F5" s="73"/>
      <c r="G5" s="73"/>
      <c r="H5" s="73"/>
      <c r="I5" s="73"/>
      <c r="J5" s="73"/>
    </row>
    <row r="6" spans="1:22" s="4" customFormat="1" ht="18.75" x14ac:dyDescent="0.3">
      <c r="A6" s="101"/>
      <c r="F6" s="100"/>
      <c r="G6" s="100"/>
      <c r="H6" s="3"/>
    </row>
    <row r="7" spans="1:22" s="4" customFormat="1" ht="18.75" x14ac:dyDescent="0.2">
      <c r="A7" s="335" t="s">
        <v>7</v>
      </c>
      <c r="B7" s="335"/>
      <c r="C7" s="335"/>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36" t="s">
        <v>562</v>
      </c>
      <c r="B9" s="336"/>
      <c r="C9" s="336"/>
      <c r="D9" s="102"/>
      <c r="E9" s="102"/>
      <c r="F9" s="102"/>
      <c r="G9" s="102"/>
      <c r="H9" s="102"/>
      <c r="I9" s="84"/>
      <c r="J9" s="84"/>
      <c r="K9" s="84"/>
      <c r="L9" s="84"/>
      <c r="M9" s="84"/>
      <c r="N9" s="84"/>
      <c r="O9" s="84"/>
      <c r="P9" s="84"/>
      <c r="Q9" s="84"/>
      <c r="R9" s="84"/>
      <c r="S9" s="84"/>
      <c r="T9" s="84"/>
      <c r="U9" s="84"/>
      <c r="V9" s="84"/>
    </row>
    <row r="10" spans="1:22" s="4" customFormat="1" ht="18.75" x14ac:dyDescent="0.2">
      <c r="A10" s="332" t="s">
        <v>6</v>
      </c>
      <c r="B10" s="332"/>
      <c r="C10" s="332"/>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37" t="s">
        <v>555</v>
      </c>
      <c r="B12" s="337"/>
      <c r="C12" s="337"/>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32" t="s">
        <v>5</v>
      </c>
      <c r="B13" s="332"/>
      <c r="C13" s="332"/>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31.5" customHeight="1" x14ac:dyDescent="0.25">
      <c r="A15" s="338" t="s">
        <v>550</v>
      </c>
      <c r="B15" s="338"/>
      <c r="C15" s="338"/>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32" t="s">
        <v>4</v>
      </c>
      <c r="B16" s="332"/>
      <c r="C16" s="332"/>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33" t="s">
        <v>448</v>
      </c>
      <c r="B18" s="334"/>
      <c r="C18" s="334"/>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70" t="s">
        <v>519</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70" t="s">
        <v>556</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28"/>
      <c r="B24" s="329"/>
      <c r="C24" s="330"/>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551</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473</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471</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28"/>
      <c r="B39" s="329"/>
      <c r="C39" s="330"/>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70" t="s">
        <v>554</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470</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470</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523</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26"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26"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26"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28"/>
      <c r="B47" s="329"/>
      <c r="C47" s="330"/>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ввод'!U24,2)," млн рублей")</f>
        <v>0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474</v>
      </c>
      <c r="C49" s="81" t="str">
        <f>CONCATENATE(ROUND('6.2. Паспорт фин осв ввод'!U30,2)," млн рублей")</f>
        <v>0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T22" sqref="T22"/>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19" width="9" style="21" customWidth="1"/>
    <col min="20" max="20" width="13.140625" style="21" customWidth="1"/>
    <col min="21" max="21" width="24.85546875" style="21" customWidth="1"/>
    <col min="22" max="22" width="9.140625" style="21"/>
    <col min="23" max="23" width="11" style="21" bestFit="1" customWidth="1"/>
    <col min="24" max="24" width="24" style="21" customWidth="1"/>
    <col min="25" max="16384" width="9.140625" style="21"/>
  </cols>
  <sheetData>
    <row r="1" spans="1:21" ht="18.75" x14ac:dyDescent="0.25">
      <c r="A1" s="22"/>
      <c r="B1" s="22"/>
      <c r="C1" s="22"/>
      <c r="D1" s="22"/>
      <c r="E1" s="22"/>
      <c r="F1" s="22"/>
      <c r="H1" s="22"/>
      <c r="I1" s="22"/>
      <c r="U1" s="6" t="s">
        <v>66</v>
      </c>
    </row>
    <row r="2" spans="1:21" ht="18.75" x14ac:dyDescent="0.3">
      <c r="A2" s="22"/>
      <c r="B2" s="22"/>
      <c r="C2" s="22"/>
      <c r="D2" s="22"/>
      <c r="E2" s="22"/>
      <c r="F2" s="22"/>
      <c r="H2" s="22"/>
      <c r="I2" s="22"/>
      <c r="U2" s="3" t="s">
        <v>8</v>
      </c>
    </row>
    <row r="3" spans="1:21" ht="18.75" x14ac:dyDescent="0.3">
      <c r="A3" s="22"/>
      <c r="B3" s="22"/>
      <c r="C3" s="22"/>
      <c r="D3" s="22"/>
      <c r="E3" s="22"/>
      <c r="F3" s="22"/>
      <c r="H3" s="22"/>
      <c r="I3" s="22"/>
      <c r="U3" s="3" t="s">
        <v>65</v>
      </c>
    </row>
    <row r="4" spans="1:21" ht="18.75" customHeight="1" x14ac:dyDescent="0.25">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c r="T4" s="331"/>
      <c r="U4" s="331"/>
    </row>
    <row r="5" spans="1:21" ht="18.75" x14ac:dyDescent="0.3">
      <c r="A5" s="22"/>
      <c r="B5" s="22"/>
      <c r="C5" s="22"/>
      <c r="D5" s="22"/>
      <c r="E5" s="22"/>
      <c r="F5" s="22"/>
      <c r="H5" s="22"/>
      <c r="I5" s="22"/>
      <c r="U5" s="3"/>
    </row>
    <row r="6" spans="1:21" ht="18.75" x14ac:dyDescent="0.25">
      <c r="A6" s="396" t="s">
        <v>7</v>
      </c>
      <c r="B6" s="396"/>
      <c r="C6" s="396"/>
      <c r="D6" s="396"/>
      <c r="E6" s="396"/>
      <c r="F6" s="396"/>
      <c r="G6" s="396"/>
      <c r="H6" s="396"/>
      <c r="I6" s="396"/>
      <c r="J6" s="396"/>
      <c r="K6" s="396"/>
      <c r="L6" s="396"/>
      <c r="M6" s="396"/>
      <c r="N6" s="396"/>
      <c r="O6" s="396"/>
      <c r="P6" s="396"/>
      <c r="Q6" s="396"/>
      <c r="R6" s="396"/>
      <c r="S6" s="396"/>
      <c r="T6" s="396"/>
      <c r="U6" s="396"/>
    </row>
    <row r="7" spans="1:21" ht="18.75" x14ac:dyDescent="0.25">
      <c r="A7" s="2"/>
      <c r="B7" s="2"/>
      <c r="C7" s="2"/>
      <c r="D7" s="2"/>
      <c r="E7" s="2"/>
      <c r="F7" s="2"/>
      <c r="G7" s="2"/>
      <c r="H7" s="33"/>
      <c r="I7" s="33"/>
      <c r="J7" s="33"/>
      <c r="K7" s="33"/>
      <c r="L7" s="33"/>
      <c r="M7" s="33"/>
      <c r="N7" s="33"/>
      <c r="O7" s="33"/>
      <c r="P7" s="33"/>
      <c r="Q7" s="33"/>
      <c r="R7" s="33"/>
      <c r="S7" s="33"/>
      <c r="T7" s="33"/>
      <c r="U7" s="33"/>
    </row>
    <row r="8" spans="1:21" x14ac:dyDescent="0.25">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398" t="s">
        <v>6</v>
      </c>
      <c r="B9" s="398"/>
      <c r="C9" s="398"/>
      <c r="D9" s="398"/>
      <c r="E9" s="398"/>
      <c r="F9" s="398"/>
      <c r="G9" s="398"/>
      <c r="H9" s="398"/>
      <c r="I9" s="398"/>
      <c r="J9" s="398"/>
      <c r="K9" s="398"/>
      <c r="L9" s="398"/>
      <c r="M9" s="398"/>
      <c r="N9" s="398"/>
      <c r="O9" s="398"/>
      <c r="P9" s="398"/>
      <c r="Q9" s="398"/>
      <c r="R9" s="398"/>
      <c r="S9" s="398"/>
      <c r="T9" s="398"/>
      <c r="U9" s="398"/>
    </row>
    <row r="10" spans="1:21" ht="18.75" x14ac:dyDescent="0.25">
      <c r="A10" s="2"/>
      <c r="B10" s="2"/>
      <c r="C10" s="2"/>
      <c r="D10" s="2"/>
      <c r="E10" s="2"/>
      <c r="F10" s="2"/>
      <c r="G10" s="2"/>
      <c r="H10" s="33"/>
      <c r="I10" s="33"/>
      <c r="J10" s="33"/>
      <c r="K10" s="33"/>
      <c r="L10" s="33"/>
      <c r="M10" s="33"/>
      <c r="N10" s="33"/>
      <c r="O10" s="33"/>
      <c r="P10" s="33"/>
      <c r="Q10" s="33"/>
      <c r="R10" s="33"/>
      <c r="S10" s="33"/>
      <c r="T10" s="33"/>
      <c r="U10" s="33"/>
    </row>
    <row r="11" spans="1:21" x14ac:dyDescent="0.25">
      <c r="A11" s="416" t="str">
        <f>'1. паспорт местоположение'!A12:C12</f>
        <v>M_ПАК-2</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398" t="s">
        <v>5</v>
      </c>
      <c r="B12" s="398"/>
      <c r="C12" s="398"/>
      <c r="D12" s="398"/>
      <c r="E12" s="398"/>
      <c r="F12" s="398"/>
      <c r="G12" s="398"/>
      <c r="H12" s="398"/>
      <c r="I12" s="398"/>
      <c r="J12" s="398"/>
      <c r="K12" s="398"/>
      <c r="L12" s="398"/>
      <c r="M12" s="398"/>
      <c r="N12" s="398"/>
      <c r="O12" s="398"/>
      <c r="P12" s="398"/>
      <c r="Q12" s="398"/>
      <c r="R12" s="398"/>
      <c r="S12" s="398"/>
      <c r="T12" s="398"/>
      <c r="U12" s="398"/>
    </row>
    <row r="13" spans="1:21" ht="16.5" customHeight="1" x14ac:dyDescent="0.3">
      <c r="A13" s="1"/>
      <c r="B13" s="1"/>
      <c r="C13" s="1"/>
      <c r="D13" s="1"/>
      <c r="E13" s="1"/>
      <c r="F13" s="1"/>
      <c r="G13" s="1"/>
      <c r="H13" s="32"/>
      <c r="I13" s="32"/>
      <c r="J13" s="32"/>
      <c r="K13" s="32"/>
      <c r="L13" s="32"/>
      <c r="M13" s="32"/>
      <c r="N13" s="32"/>
      <c r="O13" s="32"/>
      <c r="P13" s="32"/>
      <c r="Q13" s="32"/>
      <c r="R13" s="32"/>
      <c r="S13" s="32"/>
      <c r="T13" s="32"/>
      <c r="U13" s="32"/>
    </row>
    <row r="14" spans="1:21" x14ac:dyDescent="0.25">
      <c r="A14" s="416"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398" t="s">
        <v>4</v>
      </c>
      <c r="B15" s="398"/>
      <c r="C15" s="398"/>
      <c r="D15" s="398"/>
      <c r="E15" s="398"/>
      <c r="F15" s="398"/>
      <c r="G15" s="398"/>
      <c r="H15" s="398"/>
      <c r="I15" s="398"/>
      <c r="J15" s="398"/>
      <c r="K15" s="398"/>
      <c r="L15" s="398"/>
      <c r="M15" s="398"/>
      <c r="N15" s="398"/>
      <c r="O15" s="398"/>
      <c r="P15" s="398"/>
      <c r="Q15" s="398"/>
      <c r="R15" s="398"/>
      <c r="S15" s="398"/>
      <c r="T15" s="398"/>
      <c r="U15" s="398"/>
    </row>
    <row r="16" spans="1:21" x14ac:dyDescent="0.25">
      <c r="A16" s="417"/>
      <c r="B16" s="417"/>
      <c r="C16" s="417"/>
      <c r="D16" s="417"/>
      <c r="E16" s="417"/>
      <c r="F16" s="417"/>
      <c r="G16" s="417"/>
      <c r="H16" s="417"/>
      <c r="I16" s="417"/>
      <c r="J16" s="417"/>
      <c r="K16" s="417"/>
      <c r="L16" s="417"/>
      <c r="M16" s="417"/>
      <c r="N16" s="417"/>
      <c r="O16" s="417"/>
      <c r="P16" s="417"/>
      <c r="Q16" s="417"/>
      <c r="R16" s="417"/>
      <c r="S16" s="417"/>
      <c r="T16" s="417"/>
      <c r="U16" s="417"/>
    </row>
    <row r="17" spans="1:24" x14ac:dyDescent="0.25">
      <c r="A17" s="22"/>
      <c r="H17" s="22"/>
      <c r="I17" s="22"/>
      <c r="J17" s="22"/>
      <c r="K17" s="22"/>
      <c r="L17" s="22"/>
      <c r="M17" s="22"/>
      <c r="N17" s="22"/>
      <c r="O17" s="22"/>
      <c r="P17" s="22"/>
      <c r="Q17" s="22"/>
      <c r="R17" s="22"/>
      <c r="S17" s="22"/>
      <c r="T17" s="22"/>
    </row>
    <row r="18" spans="1:24" x14ac:dyDescent="0.25">
      <c r="A18" s="418" t="s">
        <v>433</v>
      </c>
      <c r="B18" s="418"/>
      <c r="C18" s="418"/>
      <c r="D18" s="418"/>
      <c r="E18" s="418"/>
      <c r="F18" s="418"/>
      <c r="G18" s="418"/>
      <c r="H18" s="418"/>
      <c r="I18" s="418"/>
      <c r="J18" s="418"/>
      <c r="K18" s="418"/>
      <c r="L18" s="418"/>
      <c r="M18" s="418"/>
      <c r="N18" s="418"/>
      <c r="O18" s="418"/>
      <c r="P18" s="418"/>
      <c r="Q18" s="418"/>
      <c r="R18" s="418"/>
      <c r="S18" s="418"/>
      <c r="T18" s="418"/>
      <c r="U18" s="418"/>
    </row>
    <row r="19" spans="1:24" x14ac:dyDescent="0.25">
      <c r="A19" s="22"/>
      <c r="B19" s="22"/>
      <c r="C19" s="22"/>
      <c r="D19" s="22"/>
      <c r="E19" s="22"/>
      <c r="F19" s="22"/>
      <c r="H19" s="22"/>
      <c r="I19" s="22"/>
      <c r="J19" s="22"/>
      <c r="K19" s="22"/>
      <c r="L19" s="22"/>
      <c r="M19" s="22"/>
      <c r="N19" s="22"/>
      <c r="O19" s="22"/>
      <c r="P19" s="22"/>
      <c r="Q19" s="22"/>
      <c r="R19" s="22"/>
      <c r="S19" s="22"/>
      <c r="T19" s="22"/>
    </row>
    <row r="20" spans="1:24" ht="33" customHeight="1" x14ac:dyDescent="0.25">
      <c r="A20" s="419" t="s">
        <v>184</v>
      </c>
      <c r="B20" s="419" t="s">
        <v>183</v>
      </c>
      <c r="C20" s="407" t="s">
        <v>182</v>
      </c>
      <c r="D20" s="407"/>
      <c r="E20" s="422" t="s">
        <v>181</v>
      </c>
      <c r="F20" s="422"/>
      <c r="G20" s="423" t="s">
        <v>542</v>
      </c>
      <c r="H20" s="414" t="s">
        <v>536</v>
      </c>
      <c r="I20" s="415"/>
      <c r="J20" s="415"/>
      <c r="K20" s="415"/>
      <c r="L20" s="414" t="s">
        <v>538</v>
      </c>
      <c r="M20" s="415"/>
      <c r="N20" s="415"/>
      <c r="O20" s="415"/>
      <c r="P20" s="414" t="s">
        <v>537</v>
      </c>
      <c r="Q20" s="415"/>
      <c r="R20" s="415"/>
      <c r="S20" s="415"/>
      <c r="T20" s="413" t="s">
        <v>180</v>
      </c>
      <c r="U20" s="413"/>
      <c r="V20" s="31"/>
      <c r="W20" s="31"/>
      <c r="X20" s="31"/>
    </row>
    <row r="21" spans="1:24" ht="99.75" customHeight="1" x14ac:dyDescent="0.25">
      <c r="A21" s="420"/>
      <c r="B21" s="420"/>
      <c r="C21" s="407"/>
      <c r="D21" s="407"/>
      <c r="E21" s="422"/>
      <c r="F21" s="422"/>
      <c r="G21" s="424"/>
      <c r="H21" s="407" t="s">
        <v>2</v>
      </c>
      <c r="I21" s="407"/>
      <c r="J21" s="407" t="s">
        <v>9</v>
      </c>
      <c r="K21" s="407"/>
      <c r="L21" s="407" t="s">
        <v>2</v>
      </c>
      <c r="M21" s="407"/>
      <c r="N21" s="407" t="s">
        <v>9</v>
      </c>
      <c r="O21" s="407"/>
      <c r="P21" s="407" t="s">
        <v>2</v>
      </c>
      <c r="Q21" s="407"/>
      <c r="R21" s="407" t="s">
        <v>9</v>
      </c>
      <c r="S21" s="407"/>
      <c r="T21" s="413"/>
      <c r="U21" s="413"/>
    </row>
    <row r="22" spans="1:24" ht="89.25" customHeight="1" x14ac:dyDescent="0.25">
      <c r="A22" s="421"/>
      <c r="B22" s="421"/>
      <c r="C22" s="300" t="s">
        <v>2</v>
      </c>
      <c r="D22" s="300" t="s">
        <v>179</v>
      </c>
      <c r="E22" s="305" t="s">
        <v>522</v>
      </c>
      <c r="F22" s="305" t="s">
        <v>569</v>
      </c>
      <c r="G22" s="425"/>
      <c r="H22" s="306" t="s">
        <v>414</v>
      </c>
      <c r="I22" s="306" t="s">
        <v>415</v>
      </c>
      <c r="J22" s="306" t="s">
        <v>414</v>
      </c>
      <c r="K22" s="306" t="s">
        <v>415</v>
      </c>
      <c r="L22" s="306" t="s">
        <v>414</v>
      </c>
      <c r="M22" s="306" t="s">
        <v>415</v>
      </c>
      <c r="N22" s="306" t="s">
        <v>414</v>
      </c>
      <c r="O22" s="306" t="s">
        <v>415</v>
      </c>
      <c r="P22" s="306" t="s">
        <v>414</v>
      </c>
      <c r="Q22" s="306" t="s">
        <v>415</v>
      </c>
      <c r="R22" s="306" t="s">
        <v>414</v>
      </c>
      <c r="S22" s="306" t="s">
        <v>415</v>
      </c>
      <c r="T22" s="210" t="s">
        <v>2</v>
      </c>
      <c r="U22" s="210" t="s">
        <v>9</v>
      </c>
    </row>
    <row r="23" spans="1:24" ht="19.5" customHeight="1" x14ac:dyDescent="0.25">
      <c r="A23" s="211">
        <v>1</v>
      </c>
      <c r="B23" s="211">
        <v>2</v>
      </c>
      <c r="C23" s="211">
        <v>3</v>
      </c>
      <c r="D23" s="211">
        <v>4</v>
      </c>
      <c r="E23" s="211">
        <v>5</v>
      </c>
      <c r="F23" s="211">
        <v>6</v>
      </c>
      <c r="G23" s="211">
        <v>7</v>
      </c>
      <c r="H23" s="301">
        <v>8</v>
      </c>
      <c r="I23" s="301">
        <v>9</v>
      </c>
      <c r="J23" s="301">
        <v>10</v>
      </c>
      <c r="K23" s="301">
        <v>11</v>
      </c>
      <c r="L23" s="301">
        <v>12</v>
      </c>
      <c r="M23" s="301">
        <v>13</v>
      </c>
      <c r="N23" s="301">
        <v>14</v>
      </c>
      <c r="O23" s="301">
        <v>15</v>
      </c>
      <c r="P23" s="301">
        <v>16</v>
      </c>
      <c r="Q23" s="301">
        <v>17</v>
      </c>
      <c r="R23" s="301">
        <v>18</v>
      </c>
      <c r="S23" s="301">
        <v>19</v>
      </c>
      <c r="T23" s="301">
        <v>20</v>
      </c>
      <c r="U23" s="301">
        <v>21</v>
      </c>
    </row>
    <row r="24" spans="1:24" ht="47.25" customHeight="1" x14ac:dyDescent="0.25">
      <c r="A24" s="212">
        <v>1</v>
      </c>
      <c r="B24" s="213" t="s">
        <v>178</v>
      </c>
      <c r="C24" s="214">
        <f>SUM(C25:C29)</f>
        <v>10.96524</v>
      </c>
      <c r="D24" s="214">
        <v>0</v>
      </c>
      <c r="E24" s="214">
        <f t="shared" ref="E24:F24" si="0">SUM(E25:E29)</f>
        <v>10.96524</v>
      </c>
      <c r="F24" s="214">
        <f t="shared" si="0"/>
        <v>10.96524</v>
      </c>
      <c r="G24" s="214">
        <f>SUM(G25:G29)</f>
        <v>0</v>
      </c>
      <c r="H24" s="214">
        <f t="shared" ref="H24:O24" si="1">SUM(H25:H29)</f>
        <v>0</v>
      </c>
      <c r="I24" s="214">
        <f t="shared" si="1"/>
        <v>0</v>
      </c>
      <c r="J24" s="214">
        <f t="shared" si="1"/>
        <v>0</v>
      </c>
      <c r="K24" s="214">
        <f t="shared" si="1"/>
        <v>0</v>
      </c>
      <c r="L24" s="214">
        <f t="shared" si="1"/>
        <v>0</v>
      </c>
      <c r="M24" s="214">
        <f t="shared" si="1"/>
        <v>0</v>
      </c>
      <c r="N24" s="214">
        <f t="shared" si="1"/>
        <v>0</v>
      </c>
      <c r="O24" s="214">
        <f t="shared" si="1"/>
        <v>0</v>
      </c>
      <c r="P24" s="214">
        <f>SUM(P25:P29)</f>
        <v>10.96524</v>
      </c>
      <c r="Q24" s="214">
        <f t="shared" ref="Q24:S24" si="2">SUM(Q25:Q29)</f>
        <v>0</v>
      </c>
      <c r="R24" s="214">
        <f t="shared" ref="R24" si="3">SUM(R25:R29)</f>
        <v>0</v>
      </c>
      <c r="S24" s="214">
        <f t="shared" si="2"/>
        <v>0</v>
      </c>
      <c r="T24" s="214">
        <f t="shared" ref="T24:T64" si="4">H24+L24+P24</f>
        <v>10.96524</v>
      </c>
      <c r="U24" s="217">
        <f t="shared" ref="U24:U64" si="5">J24+N24+R24</f>
        <v>0</v>
      </c>
      <c r="X24" s="304"/>
    </row>
    <row r="25" spans="1:24" ht="24" customHeight="1" x14ac:dyDescent="0.25">
      <c r="A25" s="218" t="s">
        <v>177</v>
      </c>
      <c r="B25" s="219" t="s">
        <v>176</v>
      </c>
      <c r="C25" s="214">
        <v>0</v>
      </c>
      <c r="D25" s="214">
        <v>0</v>
      </c>
      <c r="E25" s="215">
        <f>C25</f>
        <v>0</v>
      </c>
      <c r="F25" s="215">
        <f>E25-G25-J25</f>
        <v>0</v>
      </c>
      <c r="G25" s="220">
        <v>0</v>
      </c>
      <c r="H25" s="220">
        <v>0</v>
      </c>
      <c r="I25" s="220">
        <v>0</v>
      </c>
      <c r="J25" s="220">
        <v>0</v>
      </c>
      <c r="K25" s="220">
        <v>0</v>
      </c>
      <c r="L25" s="220">
        <v>0</v>
      </c>
      <c r="M25" s="220">
        <v>0</v>
      </c>
      <c r="N25" s="220">
        <f>F25</f>
        <v>0</v>
      </c>
      <c r="O25" s="220">
        <v>0</v>
      </c>
      <c r="P25" s="220">
        <v>0</v>
      </c>
      <c r="Q25" s="220">
        <v>0</v>
      </c>
      <c r="R25" s="220">
        <v>0</v>
      </c>
      <c r="S25" s="220">
        <v>0</v>
      </c>
      <c r="T25" s="214">
        <f t="shared" si="4"/>
        <v>0</v>
      </c>
      <c r="U25" s="217">
        <f t="shared" si="5"/>
        <v>0</v>
      </c>
    </row>
    <row r="26" spans="1:24" x14ac:dyDescent="0.25">
      <c r="A26" s="218" t="s">
        <v>175</v>
      </c>
      <c r="B26" s="219" t="s">
        <v>174</v>
      </c>
      <c r="C26" s="214">
        <v>0</v>
      </c>
      <c r="D26" s="214">
        <v>0</v>
      </c>
      <c r="E26" s="215">
        <f>C26</f>
        <v>0</v>
      </c>
      <c r="F26" s="215">
        <f t="shared" ref="F26:F64" si="6">E26-G26-J26</f>
        <v>0</v>
      </c>
      <c r="G26" s="220">
        <v>0</v>
      </c>
      <c r="H26" s="220">
        <v>0</v>
      </c>
      <c r="I26" s="220">
        <v>0</v>
      </c>
      <c r="J26" s="220">
        <v>0</v>
      </c>
      <c r="K26" s="220">
        <v>0</v>
      </c>
      <c r="L26" s="220">
        <v>0</v>
      </c>
      <c r="M26" s="220">
        <v>0</v>
      </c>
      <c r="N26" s="220">
        <f t="shared" ref="N26:N34" si="7">F26</f>
        <v>0</v>
      </c>
      <c r="O26" s="220">
        <v>0</v>
      </c>
      <c r="P26" s="220">
        <v>0</v>
      </c>
      <c r="Q26" s="220">
        <v>0</v>
      </c>
      <c r="R26" s="220">
        <v>0</v>
      </c>
      <c r="S26" s="220">
        <v>0</v>
      </c>
      <c r="T26" s="214">
        <f t="shared" si="4"/>
        <v>0</v>
      </c>
      <c r="U26" s="217">
        <f t="shared" si="5"/>
        <v>0</v>
      </c>
    </row>
    <row r="27" spans="1:24" ht="31.5" x14ac:dyDescent="0.25">
      <c r="A27" s="218" t="s">
        <v>173</v>
      </c>
      <c r="B27" s="219" t="s">
        <v>370</v>
      </c>
      <c r="C27" s="214">
        <v>10.96524</v>
      </c>
      <c r="D27" s="214">
        <v>0</v>
      </c>
      <c r="E27" s="215">
        <f>C27</f>
        <v>10.96524</v>
      </c>
      <c r="F27" s="215">
        <f t="shared" ref="F27" si="8">E27-G27-J27</f>
        <v>10.96524</v>
      </c>
      <c r="G27" s="296">
        <v>0</v>
      </c>
      <c r="H27" s="296">
        <v>0</v>
      </c>
      <c r="I27" s="296">
        <v>0</v>
      </c>
      <c r="J27" s="296">
        <v>0</v>
      </c>
      <c r="K27" s="220">
        <v>0</v>
      </c>
      <c r="L27" s="296">
        <v>0</v>
      </c>
      <c r="M27" s="220">
        <v>0</v>
      </c>
      <c r="N27" s="220">
        <v>0</v>
      </c>
      <c r="O27" s="220">
        <v>0</v>
      </c>
      <c r="P27" s="220">
        <v>10.96524</v>
      </c>
      <c r="Q27" s="220">
        <v>0</v>
      </c>
      <c r="R27" s="220">
        <v>0</v>
      </c>
      <c r="S27" s="220">
        <v>0</v>
      </c>
      <c r="T27" s="214">
        <f t="shared" si="4"/>
        <v>10.96524</v>
      </c>
      <c r="U27" s="217">
        <f t="shared" si="5"/>
        <v>0</v>
      </c>
    </row>
    <row r="28" spans="1:24" x14ac:dyDescent="0.25">
      <c r="A28" s="218" t="s">
        <v>172</v>
      </c>
      <c r="B28" s="219" t="s">
        <v>171</v>
      </c>
      <c r="C28" s="214">
        <v>0</v>
      </c>
      <c r="D28" s="214">
        <v>0</v>
      </c>
      <c r="E28" s="215">
        <f>C28</f>
        <v>0</v>
      </c>
      <c r="F28" s="215">
        <f t="shared" si="6"/>
        <v>0</v>
      </c>
      <c r="G28" s="220">
        <v>0</v>
      </c>
      <c r="H28" s="220">
        <v>0</v>
      </c>
      <c r="I28" s="220">
        <v>0</v>
      </c>
      <c r="J28" s="220">
        <v>0</v>
      </c>
      <c r="K28" s="220">
        <v>0</v>
      </c>
      <c r="L28" s="220">
        <v>0</v>
      </c>
      <c r="M28" s="220">
        <v>0</v>
      </c>
      <c r="N28" s="220">
        <v>0</v>
      </c>
      <c r="O28" s="220">
        <v>0</v>
      </c>
      <c r="P28" s="220">
        <v>0</v>
      </c>
      <c r="Q28" s="220">
        <v>0</v>
      </c>
      <c r="R28" s="220">
        <v>0</v>
      </c>
      <c r="S28" s="220">
        <v>0</v>
      </c>
      <c r="T28" s="214">
        <f t="shared" si="4"/>
        <v>0</v>
      </c>
      <c r="U28" s="217">
        <f t="shared" si="5"/>
        <v>0</v>
      </c>
    </row>
    <row r="29" spans="1:24" x14ac:dyDescent="0.25">
      <c r="A29" s="218" t="s">
        <v>170</v>
      </c>
      <c r="B29" s="30" t="s">
        <v>169</v>
      </c>
      <c r="C29" s="214">
        <v>0</v>
      </c>
      <c r="D29" s="214">
        <v>0</v>
      </c>
      <c r="E29" s="215">
        <f>C29</f>
        <v>0</v>
      </c>
      <c r="F29" s="215">
        <f t="shared" si="6"/>
        <v>0</v>
      </c>
      <c r="G29" s="296">
        <v>0</v>
      </c>
      <c r="H29" s="296">
        <v>0</v>
      </c>
      <c r="I29" s="296">
        <v>0</v>
      </c>
      <c r="J29" s="296">
        <v>0</v>
      </c>
      <c r="K29" s="220">
        <v>0</v>
      </c>
      <c r="L29" s="296">
        <v>0</v>
      </c>
      <c r="M29" s="220">
        <v>0</v>
      </c>
      <c r="N29" s="220">
        <f t="shared" si="7"/>
        <v>0</v>
      </c>
      <c r="O29" s="296">
        <v>0</v>
      </c>
      <c r="P29" s="220">
        <v>0</v>
      </c>
      <c r="Q29" s="220">
        <v>0</v>
      </c>
      <c r="R29" s="220">
        <v>0</v>
      </c>
      <c r="S29" s="220">
        <v>0</v>
      </c>
      <c r="T29" s="214">
        <f t="shared" si="4"/>
        <v>0</v>
      </c>
      <c r="U29" s="217">
        <f t="shared" si="5"/>
        <v>0</v>
      </c>
    </row>
    <row r="30" spans="1:24" ht="47.25" x14ac:dyDescent="0.25">
      <c r="A30" s="212" t="s">
        <v>61</v>
      </c>
      <c r="B30" s="213" t="s">
        <v>168</v>
      </c>
      <c r="C30" s="214">
        <f>SUM(C31:C34)</f>
        <v>9.1377000000000006</v>
      </c>
      <c r="D30" s="214">
        <v>0</v>
      </c>
      <c r="E30" s="214">
        <f t="shared" ref="E30:F30" si="9">SUM(E31:E34)</f>
        <v>9.1377000000000006</v>
      </c>
      <c r="F30" s="214">
        <f t="shared" si="9"/>
        <v>9.1377000000000006</v>
      </c>
      <c r="G30" s="214">
        <f>SUM(G31:G34)</f>
        <v>0</v>
      </c>
      <c r="H30" s="297">
        <v>0</v>
      </c>
      <c r="I30" s="297">
        <v>0</v>
      </c>
      <c r="J30" s="298">
        <f>SUM(J31:J34)</f>
        <v>0</v>
      </c>
      <c r="K30" s="298">
        <f>SUM(K31:K34)</f>
        <v>0</v>
      </c>
      <c r="L30" s="298">
        <v>0</v>
      </c>
      <c r="M30" s="298">
        <v>0</v>
      </c>
      <c r="N30" s="298">
        <f t="shared" ref="N30" si="10">SUM(N31:N34)</f>
        <v>0</v>
      </c>
      <c r="O30" s="298">
        <f t="shared" ref="O30" si="11">SUM(O31:O34)</f>
        <v>0</v>
      </c>
      <c r="P30" s="216">
        <f>SUM(P31:P34)</f>
        <v>9.1377000000000006</v>
      </c>
      <c r="Q30" s="216">
        <f t="shared" ref="Q30:S30" si="12">SUM(Q31:Q34)</f>
        <v>0</v>
      </c>
      <c r="R30" s="216">
        <f t="shared" ref="R30" si="13">SUM(R31:R34)</f>
        <v>0</v>
      </c>
      <c r="S30" s="216">
        <f t="shared" si="12"/>
        <v>0</v>
      </c>
      <c r="T30" s="214">
        <f t="shared" si="4"/>
        <v>9.1377000000000006</v>
      </c>
      <c r="U30" s="217">
        <f t="shared" si="5"/>
        <v>0</v>
      </c>
    </row>
    <row r="31" spans="1:24" x14ac:dyDescent="0.25">
      <c r="A31" s="212" t="s">
        <v>167</v>
      </c>
      <c r="B31" s="219" t="s">
        <v>166</v>
      </c>
      <c r="C31" s="214">
        <v>9.1377000000000006</v>
      </c>
      <c r="D31" s="214">
        <v>0</v>
      </c>
      <c r="E31" s="215">
        <f>C31</f>
        <v>9.1377000000000006</v>
      </c>
      <c r="F31" s="215">
        <f t="shared" si="6"/>
        <v>9.1377000000000006</v>
      </c>
      <c r="G31" s="220">
        <v>0</v>
      </c>
      <c r="H31" s="296">
        <v>0</v>
      </c>
      <c r="I31" s="296">
        <v>0</v>
      </c>
      <c r="J31" s="296">
        <v>0</v>
      </c>
      <c r="K31" s="296">
        <v>0</v>
      </c>
      <c r="L31" s="296">
        <v>0</v>
      </c>
      <c r="M31" s="296">
        <v>0</v>
      </c>
      <c r="N31" s="220">
        <v>0</v>
      </c>
      <c r="O31" s="296">
        <v>0</v>
      </c>
      <c r="P31" s="220">
        <v>9.1377000000000006</v>
      </c>
      <c r="Q31" s="220">
        <v>0</v>
      </c>
      <c r="R31" s="220">
        <v>0</v>
      </c>
      <c r="S31" s="220">
        <v>0</v>
      </c>
      <c r="T31" s="214">
        <f t="shared" si="4"/>
        <v>9.1377000000000006</v>
      </c>
      <c r="U31" s="217">
        <f t="shared" si="5"/>
        <v>0</v>
      </c>
    </row>
    <row r="32" spans="1:24" ht="31.5" x14ac:dyDescent="0.25">
      <c r="A32" s="212" t="s">
        <v>165</v>
      </c>
      <c r="B32" s="219" t="s">
        <v>164</v>
      </c>
      <c r="C32" s="214">
        <v>0</v>
      </c>
      <c r="D32" s="214">
        <v>0</v>
      </c>
      <c r="E32" s="215">
        <f t="shared" ref="E32:E64" si="14">D32</f>
        <v>0</v>
      </c>
      <c r="F32" s="215">
        <f t="shared" si="6"/>
        <v>0</v>
      </c>
      <c r="G32" s="220">
        <v>0</v>
      </c>
      <c r="H32" s="296">
        <v>0</v>
      </c>
      <c r="I32" s="296">
        <v>0</v>
      </c>
      <c r="J32" s="296">
        <v>0</v>
      </c>
      <c r="K32" s="296">
        <v>0</v>
      </c>
      <c r="L32" s="296">
        <v>0</v>
      </c>
      <c r="M32" s="296">
        <v>0</v>
      </c>
      <c r="N32" s="220">
        <f t="shared" si="7"/>
        <v>0</v>
      </c>
      <c r="O32" s="296">
        <v>0</v>
      </c>
      <c r="P32" s="220">
        <v>0</v>
      </c>
      <c r="Q32" s="220">
        <v>0</v>
      </c>
      <c r="R32" s="220">
        <v>0</v>
      </c>
      <c r="S32" s="220">
        <v>0</v>
      </c>
      <c r="T32" s="214">
        <f t="shared" si="4"/>
        <v>0</v>
      </c>
      <c r="U32" s="217">
        <f t="shared" si="5"/>
        <v>0</v>
      </c>
    </row>
    <row r="33" spans="1:21" x14ac:dyDescent="0.25">
      <c r="A33" s="212" t="s">
        <v>163</v>
      </c>
      <c r="B33" s="219" t="s">
        <v>162</v>
      </c>
      <c r="C33" s="214">
        <v>0</v>
      </c>
      <c r="D33" s="214">
        <v>0</v>
      </c>
      <c r="E33" s="215">
        <f t="shared" si="14"/>
        <v>0</v>
      </c>
      <c r="F33" s="215">
        <f t="shared" si="6"/>
        <v>0</v>
      </c>
      <c r="G33" s="220">
        <v>0</v>
      </c>
      <c r="H33" s="296">
        <v>0</v>
      </c>
      <c r="I33" s="296">
        <v>0</v>
      </c>
      <c r="J33" s="296">
        <v>0</v>
      </c>
      <c r="K33" s="296">
        <v>0</v>
      </c>
      <c r="L33" s="296">
        <v>0</v>
      </c>
      <c r="M33" s="296">
        <v>0</v>
      </c>
      <c r="N33" s="220">
        <v>0</v>
      </c>
      <c r="O33" s="296">
        <v>0</v>
      </c>
      <c r="P33" s="220">
        <v>0</v>
      </c>
      <c r="Q33" s="220">
        <v>0</v>
      </c>
      <c r="R33" s="220">
        <v>0</v>
      </c>
      <c r="S33" s="220">
        <v>0</v>
      </c>
      <c r="T33" s="214">
        <f t="shared" si="4"/>
        <v>0</v>
      </c>
      <c r="U33" s="217">
        <f t="shared" si="5"/>
        <v>0</v>
      </c>
    </row>
    <row r="34" spans="1:21" x14ac:dyDescent="0.25">
      <c r="A34" s="212" t="s">
        <v>161</v>
      </c>
      <c r="B34" s="219" t="s">
        <v>160</v>
      </c>
      <c r="C34" s="214">
        <v>0</v>
      </c>
      <c r="D34" s="214">
        <v>0</v>
      </c>
      <c r="E34" s="215">
        <f t="shared" si="14"/>
        <v>0</v>
      </c>
      <c r="F34" s="215">
        <f t="shared" si="6"/>
        <v>0</v>
      </c>
      <c r="G34" s="296">
        <v>0</v>
      </c>
      <c r="H34" s="296">
        <v>0</v>
      </c>
      <c r="I34" s="296">
        <v>0</v>
      </c>
      <c r="J34" s="296">
        <v>0</v>
      </c>
      <c r="K34" s="296">
        <v>0</v>
      </c>
      <c r="L34" s="296">
        <v>0</v>
      </c>
      <c r="M34" s="296">
        <v>0</v>
      </c>
      <c r="N34" s="220">
        <f t="shared" si="7"/>
        <v>0</v>
      </c>
      <c r="O34" s="296">
        <v>0</v>
      </c>
      <c r="P34" s="220">
        <v>0</v>
      </c>
      <c r="Q34" s="220">
        <v>0</v>
      </c>
      <c r="R34" s="220">
        <v>0</v>
      </c>
      <c r="S34" s="220">
        <v>0</v>
      </c>
      <c r="T34" s="214">
        <f t="shared" si="4"/>
        <v>0</v>
      </c>
      <c r="U34" s="217">
        <f t="shared" si="5"/>
        <v>0</v>
      </c>
    </row>
    <row r="35" spans="1:21" ht="31.5" x14ac:dyDescent="0.25">
      <c r="A35" s="212" t="s">
        <v>60</v>
      </c>
      <c r="B35" s="213" t="s">
        <v>159</v>
      </c>
      <c r="C35" s="214">
        <v>0</v>
      </c>
      <c r="D35" s="214">
        <v>0</v>
      </c>
      <c r="E35" s="215">
        <f t="shared" si="14"/>
        <v>0</v>
      </c>
      <c r="F35" s="215">
        <f t="shared" si="6"/>
        <v>0</v>
      </c>
      <c r="G35" s="214">
        <v>0</v>
      </c>
      <c r="H35" s="297">
        <v>0</v>
      </c>
      <c r="I35" s="297">
        <v>0</v>
      </c>
      <c r="J35" s="298">
        <v>0</v>
      </c>
      <c r="K35" s="297">
        <v>0</v>
      </c>
      <c r="L35" s="297">
        <v>0</v>
      </c>
      <c r="M35" s="297">
        <v>0</v>
      </c>
      <c r="N35" s="297">
        <v>0</v>
      </c>
      <c r="O35" s="297">
        <v>0</v>
      </c>
      <c r="P35" s="214">
        <v>0</v>
      </c>
      <c r="Q35" s="214">
        <v>0</v>
      </c>
      <c r="R35" s="214">
        <v>0</v>
      </c>
      <c r="S35" s="214">
        <v>0</v>
      </c>
      <c r="T35" s="214">
        <f t="shared" si="4"/>
        <v>0</v>
      </c>
      <c r="U35" s="217">
        <f t="shared" si="5"/>
        <v>0</v>
      </c>
    </row>
    <row r="36" spans="1:21" ht="31.5" x14ac:dyDescent="0.25">
      <c r="A36" s="218" t="s">
        <v>158</v>
      </c>
      <c r="B36" s="222" t="s">
        <v>157</v>
      </c>
      <c r="C36" s="223">
        <v>0</v>
      </c>
      <c r="D36" s="214">
        <v>0</v>
      </c>
      <c r="E36" s="215">
        <f t="shared" si="14"/>
        <v>0</v>
      </c>
      <c r="F36" s="215">
        <f t="shared" si="6"/>
        <v>0</v>
      </c>
      <c r="G36" s="220">
        <v>0</v>
      </c>
      <c r="H36" s="220">
        <v>0</v>
      </c>
      <c r="I36" s="220">
        <v>0</v>
      </c>
      <c r="J36" s="220">
        <v>0</v>
      </c>
      <c r="K36" s="220">
        <v>0</v>
      </c>
      <c r="L36" s="220">
        <v>0</v>
      </c>
      <c r="M36" s="220">
        <v>0</v>
      </c>
      <c r="N36" s="220">
        <v>0</v>
      </c>
      <c r="O36" s="220">
        <v>0</v>
      </c>
      <c r="P36" s="220">
        <v>0</v>
      </c>
      <c r="Q36" s="220">
        <v>0</v>
      </c>
      <c r="R36" s="220">
        <v>0</v>
      </c>
      <c r="S36" s="220">
        <v>0</v>
      </c>
      <c r="T36" s="214">
        <f t="shared" si="4"/>
        <v>0</v>
      </c>
      <c r="U36" s="217">
        <f t="shared" si="5"/>
        <v>0</v>
      </c>
    </row>
    <row r="37" spans="1:21" x14ac:dyDescent="0.25">
      <c r="A37" s="218" t="s">
        <v>156</v>
      </c>
      <c r="B37" s="222" t="s">
        <v>146</v>
      </c>
      <c r="C37" s="223">
        <v>0</v>
      </c>
      <c r="D37" s="214">
        <v>0</v>
      </c>
      <c r="E37" s="215">
        <f t="shared" si="14"/>
        <v>0</v>
      </c>
      <c r="F37" s="215">
        <f t="shared" si="6"/>
        <v>0</v>
      </c>
      <c r="G37" s="220">
        <v>0</v>
      </c>
      <c r="H37" s="220">
        <v>0</v>
      </c>
      <c r="I37" s="220">
        <v>0</v>
      </c>
      <c r="J37" s="221">
        <v>0</v>
      </c>
      <c r="K37" s="220">
        <v>0</v>
      </c>
      <c r="L37" s="220">
        <v>0</v>
      </c>
      <c r="M37" s="220">
        <v>0</v>
      </c>
      <c r="N37" s="220">
        <v>0</v>
      </c>
      <c r="O37" s="220">
        <v>0</v>
      </c>
      <c r="P37" s="220">
        <v>0</v>
      </c>
      <c r="Q37" s="220">
        <v>0</v>
      </c>
      <c r="R37" s="220">
        <v>0</v>
      </c>
      <c r="S37" s="220">
        <v>0</v>
      </c>
      <c r="T37" s="214">
        <f t="shared" si="4"/>
        <v>0</v>
      </c>
      <c r="U37" s="217">
        <f t="shared" si="5"/>
        <v>0</v>
      </c>
    </row>
    <row r="38" spans="1:21" x14ac:dyDescent="0.25">
      <c r="A38" s="218" t="s">
        <v>155</v>
      </c>
      <c r="B38" s="222" t="s">
        <v>144</v>
      </c>
      <c r="C38" s="223">
        <v>0</v>
      </c>
      <c r="D38" s="214">
        <v>0</v>
      </c>
      <c r="E38" s="215">
        <f t="shared" si="14"/>
        <v>0</v>
      </c>
      <c r="F38" s="215">
        <f t="shared" si="6"/>
        <v>0</v>
      </c>
      <c r="G38" s="220">
        <v>0</v>
      </c>
      <c r="H38" s="220">
        <v>0</v>
      </c>
      <c r="I38" s="220">
        <v>0</v>
      </c>
      <c r="J38" s="220">
        <v>0</v>
      </c>
      <c r="K38" s="220">
        <v>0</v>
      </c>
      <c r="L38" s="220">
        <v>0</v>
      </c>
      <c r="M38" s="220">
        <v>0</v>
      </c>
      <c r="N38" s="220">
        <v>0</v>
      </c>
      <c r="O38" s="220">
        <v>0</v>
      </c>
      <c r="P38" s="220">
        <v>0</v>
      </c>
      <c r="Q38" s="220">
        <v>0</v>
      </c>
      <c r="R38" s="220">
        <v>0</v>
      </c>
      <c r="S38" s="220">
        <v>0</v>
      </c>
      <c r="T38" s="214">
        <f t="shared" si="4"/>
        <v>0</v>
      </c>
      <c r="U38" s="217">
        <f t="shared" si="5"/>
        <v>0</v>
      </c>
    </row>
    <row r="39" spans="1:21" ht="31.5" x14ac:dyDescent="0.25">
      <c r="A39" s="218" t="s">
        <v>154</v>
      </c>
      <c r="B39" s="219" t="s">
        <v>142</v>
      </c>
      <c r="C39" s="214">
        <v>0</v>
      </c>
      <c r="D39" s="214">
        <v>0</v>
      </c>
      <c r="E39" s="215">
        <f t="shared" si="14"/>
        <v>0</v>
      </c>
      <c r="F39" s="215">
        <f t="shared" si="6"/>
        <v>0</v>
      </c>
      <c r="G39" s="220">
        <v>0</v>
      </c>
      <c r="H39" s="220">
        <v>0</v>
      </c>
      <c r="I39" s="220">
        <v>0</v>
      </c>
      <c r="J39" s="220">
        <v>0</v>
      </c>
      <c r="K39" s="220">
        <v>0</v>
      </c>
      <c r="L39" s="220">
        <v>0</v>
      </c>
      <c r="M39" s="220">
        <v>0</v>
      </c>
      <c r="N39" s="220">
        <v>0</v>
      </c>
      <c r="O39" s="220">
        <v>0</v>
      </c>
      <c r="P39" s="220">
        <v>0</v>
      </c>
      <c r="Q39" s="220">
        <v>0</v>
      </c>
      <c r="R39" s="220">
        <v>0</v>
      </c>
      <c r="S39" s="220">
        <v>0</v>
      </c>
      <c r="T39" s="214">
        <f t="shared" si="4"/>
        <v>0</v>
      </c>
      <c r="U39" s="217">
        <f t="shared" si="5"/>
        <v>0</v>
      </c>
    </row>
    <row r="40" spans="1:21" ht="31.5" x14ac:dyDescent="0.25">
      <c r="A40" s="218" t="s">
        <v>153</v>
      </c>
      <c r="B40" s="219" t="s">
        <v>140</v>
      </c>
      <c r="C40" s="214">
        <v>0</v>
      </c>
      <c r="D40" s="214">
        <v>0</v>
      </c>
      <c r="E40" s="215">
        <f t="shared" si="14"/>
        <v>0</v>
      </c>
      <c r="F40" s="215">
        <f t="shared" si="6"/>
        <v>0</v>
      </c>
      <c r="G40" s="220">
        <v>0</v>
      </c>
      <c r="H40" s="220">
        <v>0</v>
      </c>
      <c r="I40" s="220">
        <v>0</v>
      </c>
      <c r="J40" s="220">
        <v>0</v>
      </c>
      <c r="K40" s="220">
        <v>0</v>
      </c>
      <c r="L40" s="220">
        <v>0</v>
      </c>
      <c r="M40" s="220">
        <v>0</v>
      </c>
      <c r="N40" s="220">
        <v>0</v>
      </c>
      <c r="O40" s="220">
        <v>0</v>
      </c>
      <c r="P40" s="220">
        <v>0</v>
      </c>
      <c r="Q40" s="220">
        <v>0</v>
      </c>
      <c r="R40" s="220">
        <v>0</v>
      </c>
      <c r="S40" s="220">
        <v>0</v>
      </c>
      <c r="T40" s="214">
        <f t="shared" si="4"/>
        <v>0</v>
      </c>
      <c r="U40" s="217">
        <f t="shared" si="5"/>
        <v>0</v>
      </c>
    </row>
    <row r="41" spans="1:21" x14ac:dyDescent="0.25">
      <c r="A41" s="218" t="s">
        <v>152</v>
      </c>
      <c r="B41" s="219" t="s">
        <v>138</v>
      </c>
      <c r="C41" s="214">
        <v>0</v>
      </c>
      <c r="D41" s="214">
        <v>0</v>
      </c>
      <c r="E41" s="215">
        <f t="shared" si="14"/>
        <v>0</v>
      </c>
      <c r="F41" s="215">
        <f t="shared" si="6"/>
        <v>0</v>
      </c>
      <c r="G41" s="220">
        <v>0</v>
      </c>
      <c r="H41" s="220">
        <v>0</v>
      </c>
      <c r="I41" s="220">
        <v>0</v>
      </c>
      <c r="J41" s="220">
        <v>0</v>
      </c>
      <c r="K41" s="220">
        <v>0</v>
      </c>
      <c r="L41" s="220">
        <v>0</v>
      </c>
      <c r="M41" s="220">
        <v>0</v>
      </c>
      <c r="N41" s="220">
        <v>0</v>
      </c>
      <c r="O41" s="220">
        <v>0</v>
      </c>
      <c r="P41" s="220">
        <v>0</v>
      </c>
      <c r="Q41" s="220">
        <v>0</v>
      </c>
      <c r="R41" s="220">
        <v>0</v>
      </c>
      <c r="S41" s="220">
        <v>0</v>
      </c>
      <c r="T41" s="214">
        <f t="shared" si="4"/>
        <v>0</v>
      </c>
      <c r="U41" s="217">
        <f t="shared" si="5"/>
        <v>0</v>
      </c>
    </row>
    <row r="42" spans="1:21" ht="18.75" x14ac:dyDescent="0.25">
      <c r="A42" s="218" t="s">
        <v>151</v>
      </c>
      <c r="B42" s="222" t="s">
        <v>136</v>
      </c>
      <c r="C42" s="223">
        <v>0</v>
      </c>
      <c r="D42" s="214">
        <v>0</v>
      </c>
      <c r="E42" s="215">
        <f t="shared" si="14"/>
        <v>0</v>
      </c>
      <c r="F42" s="215">
        <f t="shared" si="6"/>
        <v>0</v>
      </c>
      <c r="G42" s="220">
        <v>0</v>
      </c>
      <c r="H42" s="220">
        <v>0</v>
      </c>
      <c r="I42" s="220">
        <v>0</v>
      </c>
      <c r="J42" s="220">
        <v>0</v>
      </c>
      <c r="K42" s="220">
        <v>0</v>
      </c>
      <c r="L42" s="220">
        <v>0</v>
      </c>
      <c r="M42" s="220">
        <v>0</v>
      </c>
      <c r="N42" s="220">
        <v>0</v>
      </c>
      <c r="O42" s="220">
        <v>0</v>
      </c>
      <c r="P42" s="220">
        <v>0</v>
      </c>
      <c r="Q42" s="220">
        <v>0</v>
      </c>
      <c r="R42" s="220">
        <v>0</v>
      </c>
      <c r="S42" s="220">
        <v>0</v>
      </c>
      <c r="T42" s="214">
        <f t="shared" si="4"/>
        <v>0</v>
      </c>
      <c r="U42" s="217">
        <f t="shared" si="5"/>
        <v>0</v>
      </c>
    </row>
    <row r="43" spans="1:21" x14ac:dyDescent="0.25">
      <c r="A43" s="212" t="s">
        <v>59</v>
      </c>
      <c r="B43" s="213" t="s">
        <v>150</v>
      </c>
      <c r="C43" s="214">
        <v>0</v>
      </c>
      <c r="D43" s="214">
        <v>0</v>
      </c>
      <c r="E43" s="215">
        <f t="shared" si="14"/>
        <v>0</v>
      </c>
      <c r="F43" s="215">
        <f t="shared" si="6"/>
        <v>0</v>
      </c>
      <c r="G43" s="214">
        <v>0</v>
      </c>
      <c r="H43" s="214">
        <v>0</v>
      </c>
      <c r="I43" s="214">
        <v>0</v>
      </c>
      <c r="J43" s="216">
        <v>0</v>
      </c>
      <c r="K43" s="214">
        <v>0</v>
      </c>
      <c r="L43" s="214">
        <v>0</v>
      </c>
      <c r="M43" s="214">
        <v>0</v>
      </c>
      <c r="N43" s="214">
        <v>0</v>
      </c>
      <c r="O43" s="214">
        <v>0</v>
      </c>
      <c r="P43" s="214">
        <f>SUM(P44:P50)</f>
        <v>0</v>
      </c>
      <c r="Q43" s="214">
        <f>SUM(Q44:Q50)</f>
        <v>0</v>
      </c>
      <c r="R43" s="214">
        <v>0</v>
      </c>
      <c r="S43" s="214">
        <v>0</v>
      </c>
      <c r="T43" s="214">
        <f t="shared" si="4"/>
        <v>0</v>
      </c>
      <c r="U43" s="217">
        <f t="shared" si="5"/>
        <v>0</v>
      </c>
    </row>
    <row r="44" spans="1:21" x14ac:dyDescent="0.25">
      <c r="A44" s="218" t="s">
        <v>149</v>
      </c>
      <c r="B44" s="219" t="s">
        <v>148</v>
      </c>
      <c r="C44" s="214">
        <v>0</v>
      </c>
      <c r="D44" s="214">
        <v>0</v>
      </c>
      <c r="E44" s="215">
        <f t="shared" si="14"/>
        <v>0</v>
      </c>
      <c r="F44" s="215">
        <f t="shared" si="6"/>
        <v>0</v>
      </c>
      <c r="G44" s="220">
        <v>0</v>
      </c>
      <c r="H44" s="220">
        <v>0</v>
      </c>
      <c r="I44" s="220">
        <v>0</v>
      </c>
      <c r="J44" s="220">
        <v>0</v>
      </c>
      <c r="K44" s="220">
        <v>0</v>
      </c>
      <c r="L44" s="220">
        <v>0</v>
      </c>
      <c r="M44" s="220">
        <v>0</v>
      </c>
      <c r="N44" s="220">
        <v>0</v>
      </c>
      <c r="O44" s="220">
        <v>0</v>
      </c>
      <c r="P44" s="220">
        <v>0</v>
      </c>
      <c r="Q44" s="220">
        <v>0</v>
      </c>
      <c r="R44" s="220">
        <v>0</v>
      </c>
      <c r="S44" s="220">
        <v>0</v>
      </c>
      <c r="T44" s="214">
        <f t="shared" si="4"/>
        <v>0</v>
      </c>
      <c r="U44" s="217">
        <f t="shared" si="5"/>
        <v>0</v>
      </c>
    </row>
    <row r="45" spans="1:21" x14ac:dyDescent="0.25">
      <c r="A45" s="218" t="s">
        <v>147</v>
      </c>
      <c r="B45" s="219" t="s">
        <v>146</v>
      </c>
      <c r="C45" s="214">
        <v>0</v>
      </c>
      <c r="D45" s="214">
        <v>0</v>
      </c>
      <c r="E45" s="215">
        <f t="shared" si="14"/>
        <v>0</v>
      </c>
      <c r="F45" s="215">
        <f t="shared" si="6"/>
        <v>0</v>
      </c>
      <c r="G45" s="220">
        <v>0</v>
      </c>
      <c r="H45" s="220">
        <v>0</v>
      </c>
      <c r="I45" s="220">
        <v>0</v>
      </c>
      <c r="J45" s="221">
        <v>0</v>
      </c>
      <c r="K45" s="220">
        <v>0</v>
      </c>
      <c r="L45" s="220">
        <v>0</v>
      </c>
      <c r="M45" s="220">
        <v>0</v>
      </c>
      <c r="N45" s="220">
        <v>0</v>
      </c>
      <c r="O45" s="220">
        <v>0</v>
      </c>
      <c r="P45" s="220">
        <v>0</v>
      </c>
      <c r="Q45" s="220">
        <v>0</v>
      </c>
      <c r="R45" s="220">
        <v>0</v>
      </c>
      <c r="S45" s="220">
        <v>0</v>
      </c>
      <c r="T45" s="214">
        <f t="shared" si="4"/>
        <v>0</v>
      </c>
      <c r="U45" s="217">
        <f t="shared" si="5"/>
        <v>0</v>
      </c>
    </row>
    <row r="46" spans="1:21" x14ac:dyDescent="0.25">
      <c r="A46" s="218" t="s">
        <v>145</v>
      </c>
      <c r="B46" s="219" t="s">
        <v>144</v>
      </c>
      <c r="C46" s="214">
        <v>0</v>
      </c>
      <c r="D46" s="214">
        <v>0</v>
      </c>
      <c r="E46" s="215">
        <f t="shared" si="14"/>
        <v>0</v>
      </c>
      <c r="F46" s="215">
        <f t="shared" si="6"/>
        <v>0</v>
      </c>
      <c r="G46" s="220">
        <v>0</v>
      </c>
      <c r="H46" s="220">
        <v>0</v>
      </c>
      <c r="I46" s="220">
        <v>0</v>
      </c>
      <c r="J46" s="220">
        <v>0</v>
      </c>
      <c r="K46" s="220">
        <v>0</v>
      </c>
      <c r="L46" s="220">
        <v>0</v>
      </c>
      <c r="M46" s="220">
        <v>0</v>
      </c>
      <c r="N46" s="220">
        <v>0</v>
      </c>
      <c r="O46" s="220">
        <v>0</v>
      </c>
      <c r="P46" s="220">
        <v>0</v>
      </c>
      <c r="Q46" s="220">
        <v>0</v>
      </c>
      <c r="R46" s="220">
        <v>0</v>
      </c>
      <c r="S46" s="220">
        <v>0</v>
      </c>
      <c r="T46" s="214">
        <f t="shared" si="4"/>
        <v>0</v>
      </c>
      <c r="U46" s="217">
        <f t="shared" si="5"/>
        <v>0</v>
      </c>
    </row>
    <row r="47" spans="1:21" ht="31.5" x14ac:dyDescent="0.25">
      <c r="A47" s="218" t="s">
        <v>143</v>
      </c>
      <c r="B47" s="219" t="s">
        <v>142</v>
      </c>
      <c r="C47" s="214">
        <v>0</v>
      </c>
      <c r="D47" s="214">
        <v>0</v>
      </c>
      <c r="E47" s="215">
        <f t="shared" si="14"/>
        <v>0</v>
      </c>
      <c r="F47" s="215">
        <f t="shared" si="6"/>
        <v>0</v>
      </c>
      <c r="G47" s="220">
        <v>0</v>
      </c>
      <c r="H47" s="220">
        <v>0</v>
      </c>
      <c r="I47" s="220">
        <v>0</v>
      </c>
      <c r="J47" s="220">
        <v>0</v>
      </c>
      <c r="K47" s="220">
        <v>0</v>
      </c>
      <c r="L47" s="220">
        <v>0</v>
      </c>
      <c r="M47" s="220">
        <v>0</v>
      </c>
      <c r="N47" s="220">
        <v>0</v>
      </c>
      <c r="O47" s="220">
        <v>0</v>
      </c>
      <c r="P47" s="220">
        <v>0</v>
      </c>
      <c r="Q47" s="220">
        <v>0</v>
      </c>
      <c r="R47" s="220">
        <v>0</v>
      </c>
      <c r="S47" s="220">
        <v>0</v>
      </c>
      <c r="T47" s="214">
        <f t="shared" si="4"/>
        <v>0</v>
      </c>
      <c r="U47" s="217">
        <f t="shared" si="5"/>
        <v>0</v>
      </c>
    </row>
    <row r="48" spans="1:21" ht="31.5" x14ac:dyDescent="0.25">
      <c r="A48" s="218" t="s">
        <v>141</v>
      </c>
      <c r="B48" s="219" t="s">
        <v>140</v>
      </c>
      <c r="C48" s="214">
        <v>0</v>
      </c>
      <c r="D48" s="214">
        <v>0</v>
      </c>
      <c r="E48" s="215">
        <f t="shared" si="14"/>
        <v>0</v>
      </c>
      <c r="F48" s="215">
        <f t="shared" si="6"/>
        <v>0</v>
      </c>
      <c r="G48" s="220">
        <v>0</v>
      </c>
      <c r="H48" s="220">
        <v>0</v>
      </c>
      <c r="I48" s="220">
        <v>0</v>
      </c>
      <c r="J48" s="220">
        <v>0</v>
      </c>
      <c r="K48" s="220">
        <v>0</v>
      </c>
      <c r="L48" s="220">
        <v>0</v>
      </c>
      <c r="M48" s="220">
        <v>0</v>
      </c>
      <c r="N48" s="220">
        <v>0</v>
      </c>
      <c r="O48" s="220">
        <v>0</v>
      </c>
      <c r="P48" s="220">
        <v>0</v>
      </c>
      <c r="Q48" s="220">
        <v>0</v>
      </c>
      <c r="R48" s="220">
        <v>0</v>
      </c>
      <c r="S48" s="220">
        <v>0</v>
      </c>
      <c r="T48" s="214">
        <f t="shared" si="4"/>
        <v>0</v>
      </c>
      <c r="U48" s="217">
        <f t="shared" si="5"/>
        <v>0</v>
      </c>
    </row>
    <row r="49" spans="1:21" x14ac:dyDescent="0.25">
      <c r="A49" s="218" t="s">
        <v>139</v>
      </c>
      <c r="B49" s="219" t="s">
        <v>138</v>
      </c>
      <c r="C49" s="214">
        <v>0</v>
      </c>
      <c r="D49" s="214">
        <v>0</v>
      </c>
      <c r="E49" s="215">
        <f t="shared" si="14"/>
        <v>0</v>
      </c>
      <c r="F49" s="215">
        <f t="shared" si="6"/>
        <v>0</v>
      </c>
      <c r="G49" s="220">
        <v>0</v>
      </c>
      <c r="H49" s="220">
        <v>0</v>
      </c>
      <c r="I49" s="220">
        <v>0</v>
      </c>
      <c r="J49" s="220">
        <v>0</v>
      </c>
      <c r="K49" s="220">
        <v>0</v>
      </c>
      <c r="L49" s="220">
        <v>0</v>
      </c>
      <c r="M49" s="220">
        <v>0</v>
      </c>
      <c r="N49" s="220">
        <v>0</v>
      </c>
      <c r="O49" s="220">
        <v>0</v>
      </c>
      <c r="P49" s="220">
        <v>0</v>
      </c>
      <c r="Q49" s="220">
        <v>0</v>
      </c>
      <c r="R49" s="220">
        <v>0</v>
      </c>
      <c r="S49" s="220">
        <v>0</v>
      </c>
      <c r="T49" s="214">
        <f t="shared" si="4"/>
        <v>0</v>
      </c>
      <c r="U49" s="217">
        <f t="shared" si="5"/>
        <v>0</v>
      </c>
    </row>
    <row r="50" spans="1:21" ht="18.75" x14ac:dyDescent="0.25">
      <c r="A50" s="218" t="s">
        <v>137</v>
      </c>
      <c r="B50" s="222" t="s">
        <v>468</v>
      </c>
      <c r="C50" s="223">
        <v>0</v>
      </c>
      <c r="D50" s="214">
        <v>0</v>
      </c>
      <c r="E50" s="215">
        <f t="shared" si="14"/>
        <v>0</v>
      </c>
      <c r="F50" s="215">
        <f t="shared" si="6"/>
        <v>0</v>
      </c>
      <c r="G50" s="220">
        <v>0</v>
      </c>
      <c r="H50" s="220">
        <v>0</v>
      </c>
      <c r="I50" s="220">
        <v>0</v>
      </c>
      <c r="J50" s="220">
        <v>0</v>
      </c>
      <c r="K50" s="220">
        <v>0</v>
      </c>
      <c r="L50" s="220">
        <v>0</v>
      </c>
      <c r="M50" s="220">
        <v>0</v>
      </c>
      <c r="N50" s="220">
        <v>0</v>
      </c>
      <c r="O50" s="220">
        <v>0</v>
      </c>
      <c r="P50" s="296">
        <v>0</v>
      </c>
      <c r="Q50" s="296">
        <v>0</v>
      </c>
      <c r="R50" s="296">
        <v>0</v>
      </c>
      <c r="S50" s="296">
        <v>0</v>
      </c>
      <c r="T50" s="214">
        <f t="shared" si="4"/>
        <v>0</v>
      </c>
      <c r="U50" s="217">
        <f t="shared" si="5"/>
        <v>0</v>
      </c>
    </row>
    <row r="51" spans="1:21" ht="35.25" customHeight="1" x14ac:dyDescent="0.25">
      <c r="A51" s="212" t="s">
        <v>57</v>
      </c>
      <c r="B51" s="213" t="s">
        <v>135</v>
      </c>
      <c r="C51" s="214">
        <v>0</v>
      </c>
      <c r="D51" s="214">
        <v>0</v>
      </c>
      <c r="E51" s="215">
        <f t="shared" si="14"/>
        <v>0</v>
      </c>
      <c r="F51" s="215">
        <f t="shared" si="6"/>
        <v>0</v>
      </c>
      <c r="G51" s="214">
        <v>0</v>
      </c>
      <c r="H51" s="214">
        <v>0</v>
      </c>
      <c r="I51" s="214">
        <v>0</v>
      </c>
      <c r="J51" s="216">
        <v>0</v>
      </c>
      <c r="K51" s="214">
        <v>0</v>
      </c>
      <c r="L51" s="214">
        <v>0</v>
      </c>
      <c r="M51" s="214">
        <v>0</v>
      </c>
      <c r="N51" s="214">
        <v>0</v>
      </c>
      <c r="O51" s="214">
        <v>0</v>
      </c>
      <c r="P51" s="214">
        <v>0</v>
      </c>
      <c r="Q51" s="214">
        <v>0</v>
      </c>
      <c r="R51" s="214">
        <v>0</v>
      </c>
      <c r="S51" s="214">
        <v>0</v>
      </c>
      <c r="T51" s="214">
        <f t="shared" si="4"/>
        <v>0</v>
      </c>
      <c r="U51" s="217">
        <f t="shared" si="5"/>
        <v>0</v>
      </c>
    </row>
    <row r="52" spans="1:21" x14ac:dyDescent="0.25">
      <c r="A52" s="218" t="s">
        <v>134</v>
      </c>
      <c r="B52" s="219" t="s">
        <v>133</v>
      </c>
      <c r="C52" s="214">
        <v>0</v>
      </c>
      <c r="D52" s="214">
        <v>0</v>
      </c>
      <c r="E52" s="215">
        <f t="shared" si="14"/>
        <v>0</v>
      </c>
      <c r="F52" s="215">
        <f t="shared" si="6"/>
        <v>0</v>
      </c>
      <c r="G52" s="220">
        <v>0</v>
      </c>
      <c r="H52" s="220">
        <v>0</v>
      </c>
      <c r="I52" s="220">
        <v>0</v>
      </c>
      <c r="J52" s="220">
        <v>0</v>
      </c>
      <c r="K52" s="220">
        <v>0</v>
      </c>
      <c r="L52" s="220">
        <v>0</v>
      </c>
      <c r="M52" s="220">
        <v>0</v>
      </c>
      <c r="N52" s="220">
        <v>0</v>
      </c>
      <c r="O52" s="220">
        <v>0</v>
      </c>
      <c r="P52" s="220">
        <v>0</v>
      </c>
      <c r="Q52" s="220">
        <v>0</v>
      </c>
      <c r="R52" s="220">
        <v>0</v>
      </c>
      <c r="S52" s="220">
        <v>0</v>
      </c>
      <c r="T52" s="214">
        <f t="shared" si="4"/>
        <v>0</v>
      </c>
      <c r="U52" s="217">
        <f t="shared" si="5"/>
        <v>0</v>
      </c>
    </row>
    <row r="53" spans="1:21" x14ac:dyDescent="0.25">
      <c r="A53" s="218" t="s">
        <v>132</v>
      </c>
      <c r="B53" s="219" t="s">
        <v>126</v>
      </c>
      <c r="C53" s="214">
        <v>0</v>
      </c>
      <c r="D53" s="214">
        <v>0</v>
      </c>
      <c r="E53" s="215">
        <f t="shared" si="14"/>
        <v>0</v>
      </c>
      <c r="F53" s="215">
        <f t="shared" si="6"/>
        <v>0</v>
      </c>
      <c r="G53" s="220">
        <v>0</v>
      </c>
      <c r="H53" s="220">
        <v>0</v>
      </c>
      <c r="I53" s="220">
        <v>0</v>
      </c>
      <c r="J53" s="221">
        <v>0</v>
      </c>
      <c r="K53" s="220">
        <v>0</v>
      </c>
      <c r="L53" s="220">
        <v>0</v>
      </c>
      <c r="M53" s="220">
        <v>0</v>
      </c>
      <c r="N53" s="220">
        <v>0</v>
      </c>
      <c r="O53" s="220">
        <v>0</v>
      </c>
      <c r="P53" s="220">
        <v>0</v>
      </c>
      <c r="Q53" s="220">
        <v>0</v>
      </c>
      <c r="R53" s="220">
        <v>0</v>
      </c>
      <c r="S53" s="220">
        <v>0</v>
      </c>
      <c r="T53" s="214">
        <f t="shared" si="4"/>
        <v>0</v>
      </c>
      <c r="U53" s="217">
        <f t="shared" si="5"/>
        <v>0</v>
      </c>
    </row>
    <row r="54" spans="1:21" x14ac:dyDescent="0.25">
      <c r="A54" s="218" t="s">
        <v>131</v>
      </c>
      <c r="B54" s="222" t="s">
        <v>125</v>
      </c>
      <c r="C54" s="223">
        <v>0</v>
      </c>
      <c r="D54" s="214">
        <v>0</v>
      </c>
      <c r="E54" s="215">
        <f t="shared" si="14"/>
        <v>0</v>
      </c>
      <c r="F54" s="215">
        <f t="shared" si="6"/>
        <v>0</v>
      </c>
      <c r="G54" s="220">
        <v>0</v>
      </c>
      <c r="H54" s="220">
        <v>0</v>
      </c>
      <c r="I54" s="220">
        <v>0</v>
      </c>
      <c r="J54" s="220">
        <v>0</v>
      </c>
      <c r="K54" s="220">
        <v>0</v>
      </c>
      <c r="L54" s="220">
        <v>0</v>
      </c>
      <c r="M54" s="220">
        <v>0</v>
      </c>
      <c r="N54" s="220">
        <v>0</v>
      </c>
      <c r="O54" s="220">
        <v>0</v>
      </c>
      <c r="P54" s="220">
        <v>0</v>
      </c>
      <c r="Q54" s="220">
        <v>0</v>
      </c>
      <c r="R54" s="220">
        <v>0</v>
      </c>
      <c r="S54" s="220">
        <v>0</v>
      </c>
      <c r="T54" s="214">
        <f t="shared" si="4"/>
        <v>0</v>
      </c>
      <c r="U54" s="217">
        <f t="shared" si="5"/>
        <v>0</v>
      </c>
    </row>
    <row r="55" spans="1:21" x14ac:dyDescent="0.25">
      <c r="A55" s="218" t="s">
        <v>130</v>
      </c>
      <c r="B55" s="222" t="s">
        <v>124</v>
      </c>
      <c r="C55" s="223">
        <v>0</v>
      </c>
      <c r="D55" s="214">
        <v>0</v>
      </c>
      <c r="E55" s="215">
        <f t="shared" si="14"/>
        <v>0</v>
      </c>
      <c r="F55" s="215">
        <f t="shared" si="6"/>
        <v>0</v>
      </c>
      <c r="G55" s="220">
        <v>0</v>
      </c>
      <c r="H55" s="220">
        <v>0</v>
      </c>
      <c r="I55" s="220">
        <v>0</v>
      </c>
      <c r="J55" s="220">
        <v>0</v>
      </c>
      <c r="K55" s="220">
        <v>0</v>
      </c>
      <c r="L55" s="220">
        <v>0</v>
      </c>
      <c r="M55" s="220">
        <v>0</v>
      </c>
      <c r="N55" s="220">
        <v>0</v>
      </c>
      <c r="O55" s="220">
        <v>0</v>
      </c>
      <c r="P55" s="220">
        <v>0</v>
      </c>
      <c r="Q55" s="220">
        <v>0</v>
      </c>
      <c r="R55" s="220">
        <v>0</v>
      </c>
      <c r="S55" s="220">
        <v>0</v>
      </c>
      <c r="T55" s="214">
        <f t="shared" si="4"/>
        <v>0</v>
      </c>
      <c r="U55" s="217">
        <f t="shared" si="5"/>
        <v>0</v>
      </c>
    </row>
    <row r="56" spans="1:21" x14ac:dyDescent="0.25">
      <c r="A56" s="218" t="s">
        <v>129</v>
      </c>
      <c r="B56" s="222" t="s">
        <v>123</v>
      </c>
      <c r="C56" s="223">
        <v>0</v>
      </c>
      <c r="D56" s="214">
        <v>0</v>
      </c>
      <c r="E56" s="215">
        <f t="shared" si="14"/>
        <v>0</v>
      </c>
      <c r="F56" s="215">
        <f t="shared" si="6"/>
        <v>0</v>
      </c>
      <c r="G56" s="220">
        <v>0</v>
      </c>
      <c r="H56" s="220">
        <v>0</v>
      </c>
      <c r="I56" s="220">
        <v>0</v>
      </c>
      <c r="J56" s="220">
        <v>0</v>
      </c>
      <c r="K56" s="220">
        <v>0</v>
      </c>
      <c r="L56" s="220">
        <v>0</v>
      </c>
      <c r="M56" s="220">
        <v>0</v>
      </c>
      <c r="N56" s="220">
        <v>0</v>
      </c>
      <c r="O56" s="220">
        <v>0</v>
      </c>
      <c r="P56" s="220">
        <v>0</v>
      </c>
      <c r="Q56" s="220">
        <v>0</v>
      </c>
      <c r="R56" s="220">
        <v>0</v>
      </c>
      <c r="S56" s="220">
        <v>0</v>
      </c>
      <c r="T56" s="214">
        <f t="shared" si="4"/>
        <v>0</v>
      </c>
      <c r="U56" s="217">
        <f t="shared" si="5"/>
        <v>0</v>
      </c>
    </row>
    <row r="57" spans="1:21" ht="18.75" x14ac:dyDescent="0.25">
      <c r="A57" s="218" t="s">
        <v>128</v>
      </c>
      <c r="B57" s="222" t="s">
        <v>468</v>
      </c>
      <c r="C57" s="223">
        <v>0</v>
      </c>
      <c r="D57" s="214">
        <v>0</v>
      </c>
      <c r="E57" s="215">
        <f t="shared" si="14"/>
        <v>0</v>
      </c>
      <c r="F57" s="215">
        <f t="shared" si="6"/>
        <v>0</v>
      </c>
      <c r="G57" s="220">
        <v>0</v>
      </c>
      <c r="H57" s="220">
        <v>0</v>
      </c>
      <c r="I57" s="220">
        <v>0</v>
      </c>
      <c r="J57" s="220">
        <v>0</v>
      </c>
      <c r="K57" s="220">
        <v>0</v>
      </c>
      <c r="L57" s="220">
        <v>0</v>
      </c>
      <c r="M57" s="220">
        <v>0</v>
      </c>
      <c r="N57" s="220">
        <v>0</v>
      </c>
      <c r="O57" s="220">
        <v>0</v>
      </c>
      <c r="P57" s="296">
        <v>0</v>
      </c>
      <c r="Q57" s="296">
        <v>0</v>
      </c>
      <c r="R57" s="296">
        <v>0</v>
      </c>
      <c r="S57" s="296">
        <v>0</v>
      </c>
      <c r="T57" s="214">
        <f t="shared" si="4"/>
        <v>0</v>
      </c>
      <c r="U57" s="217">
        <f t="shared" si="5"/>
        <v>0</v>
      </c>
    </row>
    <row r="58" spans="1:21" ht="36.75" customHeight="1" x14ac:dyDescent="0.25">
      <c r="A58" s="212" t="s">
        <v>56</v>
      </c>
      <c r="B58" s="224" t="s">
        <v>226</v>
      </c>
      <c r="C58" s="223">
        <v>0</v>
      </c>
      <c r="D58" s="214">
        <v>0</v>
      </c>
      <c r="E58" s="215">
        <f t="shared" si="14"/>
        <v>0</v>
      </c>
      <c r="F58" s="215">
        <f t="shared" si="6"/>
        <v>0</v>
      </c>
      <c r="G58" s="214">
        <v>0</v>
      </c>
      <c r="H58" s="214">
        <v>0</v>
      </c>
      <c r="I58" s="214">
        <v>0</v>
      </c>
      <c r="J58" s="216">
        <v>0</v>
      </c>
      <c r="K58" s="214">
        <v>0</v>
      </c>
      <c r="L58" s="214">
        <v>0</v>
      </c>
      <c r="M58" s="214">
        <v>0</v>
      </c>
      <c r="N58" s="214">
        <v>0</v>
      </c>
      <c r="O58" s="214">
        <v>0</v>
      </c>
      <c r="P58" s="214">
        <f>SUM(P59:P64)</f>
        <v>0</v>
      </c>
      <c r="Q58" s="214">
        <v>0</v>
      </c>
      <c r="R58" s="214">
        <v>0</v>
      </c>
      <c r="S58" s="214">
        <v>0</v>
      </c>
      <c r="T58" s="214">
        <f t="shared" si="4"/>
        <v>0</v>
      </c>
      <c r="U58" s="217">
        <f t="shared" si="5"/>
        <v>0</v>
      </c>
    </row>
    <row r="59" spans="1:21" x14ac:dyDescent="0.25">
      <c r="A59" s="212" t="s">
        <v>54</v>
      </c>
      <c r="B59" s="213" t="s">
        <v>127</v>
      </c>
      <c r="C59" s="214">
        <v>0</v>
      </c>
      <c r="D59" s="214">
        <v>0</v>
      </c>
      <c r="E59" s="215">
        <f t="shared" si="14"/>
        <v>0</v>
      </c>
      <c r="F59" s="215">
        <f t="shared" si="6"/>
        <v>0</v>
      </c>
      <c r="G59" s="214">
        <v>0</v>
      </c>
      <c r="H59" s="214">
        <v>0</v>
      </c>
      <c r="I59" s="214">
        <v>0</v>
      </c>
      <c r="J59" s="216">
        <v>0</v>
      </c>
      <c r="K59" s="214">
        <v>0</v>
      </c>
      <c r="L59" s="214">
        <v>0</v>
      </c>
      <c r="M59" s="214">
        <v>0</v>
      </c>
      <c r="N59" s="214">
        <v>0</v>
      </c>
      <c r="O59" s="214">
        <v>0</v>
      </c>
      <c r="P59" s="214">
        <v>0</v>
      </c>
      <c r="Q59" s="214">
        <v>0</v>
      </c>
      <c r="R59" s="214">
        <v>0</v>
      </c>
      <c r="S59" s="214">
        <v>0</v>
      </c>
      <c r="T59" s="214">
        <f t="shared" si="4"/>
        <v>0</v>
      </c>
      <c r="U59" s="217">
        <f t="shared" si="5"/>
        <v>0</v>
      </c>
    </row>
    <row r="60" spans="1:21" x14ac:dyDescent="0.25">
      <c r="A60" s="218" t="s">
        <v>220</v>
      </c>
      <c r="B60" s="29" t="s">
        <v>148</v>
      </c>
      <c r="C60" s="225">
        <v>0</v>
      </c>
      <c r="D60" s="214">
        <v>0</v>
      </c>
      <c r="E60" s="215">
        <f t="shared" si="14"/>
        <v>0</v>
      </c>
      <c r="F60" s="215">
        <f t="shared" si="6"/>
        <v>0</v>
      </c>
      <c r="G60" s="220">
        <v>0</v>
      </c>
      <c r="H60" s="220">
        <v>0</v>
      </c>
      <c r="I60" s="220">
        <v>0</v>
      </c>
      <c r="J60" s="220">
        <v>0</v>
      </c>
      <c r="K60" s="220">
        <v>0</v>
      </c>
      <c r="L60" s="220">
        <v>0</v>
      </c>
      <c r="M60" s="220">
        <v>0</v>
      </c>
      <c r="N60" s="220">
        <v>0</v>
      </c>
      <c r="O60" s="220">
        <v>0</v>
      </c>
      <c r="P60" s="220">
        <v>0</v>
      </c>
      <c r="Q60" s="220">
        <v>0</v>
      </c>
      <c r="R60" s="220">
        <v>0</v>
      </c>
      <c r="S60" s="220">
        <v>0</v>
      </c>
      <c r="T60" s="214">
        <f t="shared" si="4"/>
        <v>0</v>
      </c>
      <c r="U60" s="217">
        <f t="shared" si="5"/>
        <v>0</v>
      </c>
    </row>
    <row r="61" spans="1:21" x14ac:dyDescent="0.25">
      <c r="A61" s="218" t="s">
        <v>221</v>
      </c>
      <c r="B61" s="29" t="s">
        <v>146</v>
      </c>
      <c r="C61" s="225">
        <v>0</v>
      </c>
      <c r="D61" s="214">
        <v>0</v>
      </c>
      <c r="E61" s="215">
        <f t="shared" si="14"/>
        <v>0</v>
      </c>
      <c r="F61" s="215">
        <f t="shared" si="6"/>
        <v>0</v>
      </c>
      <c r="G61" s="220">
        <v>0</v>
      </c>
      <c r="H61" s="220">
        <v>0</v>
      </c>
      <c r="I61" s="220">
        <v>0</v>
      </c>
      <c r="J61" s="220">
        <v>0</v>
      </c>
      <c r="K61" s="220">
        <v>0</v>
      </c>
      <c r="L61" s="220">
        <v>0</v>
      </c>
      <c r="M61" s="220">
        <v>0</v>
      </c>
      <c r="N61" s="220">
        <v>0</v>
      </c>
      <c r="O61" s="220">
        <v>0</v>
      </c>
      <c r="P61" s="220">
        <v>0</v>
      </c>
      <c r="Q61" s="220">
        <v>0</v>
      </c>
      <c r="R61" s="220">
        <v>0</v>
      </c>
      <c r="S61" s="220">
        <v>0</v>
      </c>
      <c r="T61" s="214">
        <f t="shared" si="4"/>
        <v>0</v>
      </c>
      <c r="U61" s="217">
        <f t="shared" si="5"/>
        <v>0</v>
      </c>
    </row>
    <row r="62" spans="1:21" x14ac:dyDescent="0.25">
      <c r="A62" s="218" t="s">
        <v>222</v>
      </c>
      <c r="B62" s="29" t="s">
        <v>144</v>
      </c>
      <c r="C62" s="225">
        <v>0</v>
      </c>
      <c r="D62" s="214">
        <v>0</v>
      </c>
      <c r="E62" s="215">
        <f t="shared" si="14"/>
        <v>0</v>
      </c>
      <c r="F62" s="215">
        <f t="shared" si="6"/>
        <v>0</v>
      </c>
      <c r="G62" s="220">
        <v>0</v>
      </c>
      <c r="H62" s="220">
        <v>0</v>
      </c>
      <c r="I62" s="220">
        <v>0</v>
      </c>
      <c r="J62" s="220">
        <v>0</v>
      </c>
      <c r="K62" s="220">
        <v>0</v>
      </c>
      <c r="L62" s="220">
        <v>0</v>
      </c>
      <c r="M62" s="220">
        <v>0</v>
      </c>
      <c r="N62" s="220">
        <v>0</v>
      </c>
      <c r="O62" s="220">
        <v>0</v>
      </c>
      <c r="P62" s="220">
        <v>0</v>
      </c>
      <c r="Q62" s="220">
        <v>0</v>
      </c>
      <c r="R62" s="220">
        <v>0</v>
      </c>
      <c r="S62" s="220">
        <v>0</v>
      </c>
      <c r="T62" s="214">
        <f t="shared" si="4"/>
        <v>0</v>
      </c>
      <c r="U62" s="217">
        <f t="shared" si="5"/>
        <v>0</v>
      </c>
    </row>
    <row r="63" spans="1:21" x14ac:dyDescent="0.25">
      <c r="A63" s="218" t="s">
        <v>223</v>
      </c>
      <c r="B63" s="29" t="s">
        <v>225</v>
      </c>
      <c r="C63" s="225">
        <v>0</v>
      </c>
      <c r="D63" s="214">
        <v>0</v>
      </c>
      <c r="E63" s="215">
        <f t="shared" si="14"/>
        <v>0</v>
      </c>
      <c r="F63" s="215">
        <f t="shared" si="6"/>
        <v>0</v>
      </c>
      <c r="G63" s="220">
        <v>0</v>
      </c>
      <c r="H63" s="220">
        <v>0</v>
      </c>
      <c r="I63" s="220">
        <v>0</v>
      </c>
      <c r="J63" s="220">
        <v>0</v>
      </c>
      <c r="K63" s="220">
        <v>0</v>
      </c>
      <c r="L63" s="220">
        <v>0</v>
      </c>
      <c r="M63" s="220">
        <v>0</v>
      </c>
      <c r="N63" s="220">
        <v>0</v>
      </c>
      <c r="O63" s="220">
        <v>0</v>
      </c>
      <c r="P63" s="296">
        <v>0</v>
      </c>
      <c r="Q63" s="296">
        <v>0</v>
      </c>
      <c r="R63" s="296">
        <v>0</v>
      </c>
      <c r="S63" s="296">
        <v>0</v>
      </c>
      <c r="T63" s="214">
        <f t="shared" si="4"/>
        <v>0</v>
      </c>
      <c r="U63" s="217">
        <f t="shared" si="5"/>
        <v>0</v>
      </c>
    </row>
    <row r="64" spans="1:21" ht="18.75" x14ac:dyDescent="0.25">
      <c r="A64" s="218" t="s">
        <v>224</v>
      </c>
      <c r="B64" s="222" t="s">
        <v>122</v>
      </c>
      <c r="C64" s="223">
        <v>0</v>
      </c>
      <c r="D64" s="214">
        <v>0</v>
      </c>
      <c r="E64" s="215">
        <f t="shared" si="14"/>
        <v>0</v>
      </c>
      <c r="F64" s="215">
        <f t="shared" si="6"/>
        <v>0</v>
      </c>
      <c r="G64" s="220">
        <v>0</v>
      </c>
      <c r="H64" s="220">
        <v>0</v>
      </c>
      <c r="I64" s="220">
        <v>0</v>
      </c>
      <c r="J64" s="220">
        <v>0</v>
      </c>
      <c r="K64" s="220">
        <v>0</v>
      </c>
      <c r="L64" s="220">
        <v>0</v>
      </c>
      <c r="M64" s="220">
        <v>0</v>
      </c>
      <c r="N64" s="220">
        <v>0</v>
      </c>
      <c r="O64" s="220">
        <v>0</v>
      </c>
      <c r="P64" s="296">
        <v>0</v>
      </c>
      <c r="Q64" s="296">
        <v>0</v>
      </c>
      <c r="R64" s="296">
        <v>0</v>
      </c>
      <c r="S64" s="296">
        <v>0</v>
      </c>
      <c r="T64" s="214">
        <f t="shared" si="4"/>
        <v>0</v>
      </c>
      <c r="U64" s="217">
        <f t="shared" si="5"/>
        <v>0</v>
      </c>
    </row>
    <row r="65" spans="1:20" x14ac:dyDescent="0.25">
      <c r="A65" s="27"/>
      <c r="B65" s="28"/>
      <c r="C65" s="28"/>
      <c r="D65" s="28"/>
      <c r="E65" s="28"/>
      <c r="F65" s="28"/>
      <c r="G65" s="28"/>
      <c r="H65" s="27"/>
      <c r="I65" s="27"/>
      <c r="J65" s="22"/>
      <c r="K65" s="22"/>
      <c r="L65" s="22"/>
      <c r="M65" s="22"/>
      <c r="N65" s="22"/>
      <c r="O65" s="22"/>
      <c r="P65" s="22"/>
      <c r="Q65" s="22"/>
      <c r="R65" s="22"/>
      <c r="S65" s="22"/>
      <c r="T65" s="22"/>
    </row>
    <row r="66" spans="1:20" ht="54" customHeight="1" x14ac:dyDescent="0.25">
      <c r="A66" s="22"/>
      <c r="B66" s="411"/>
      <c r="C66" s="411"/>
      <c r="D66" s="411"/>
      <c r="E66" s="411"/>
      <c r="F66" s="411"/>
      <c r="G66" s="411"/>
      <c r="H66" s="26"/>
      <c r="I66" s="26"/>
      <c r="J66" s="26"/>
      <c r="K66" s="26"/>
      <c r="L66" s="26"/>
      <c r="M66" s="26"/>
      <c r="N66" s="26"/>
      <c r="O66" s="26"/>
      <c r="P66" s="26"/>
      <c r="Q66" s="26"/>
      <c r="R66" s="26"/>
      <c r="S66" s="26"/>
      <c r="T66" s="26"/>
    </row>
    <row r="67" spans="1:20" x14ac:dyDescent="0.25">
      <c r="A67" s="22"/>
      <c r="B67" s="22"/>
      <c r="C67" s="22"/>
      <c r="D67" s="22"/>
      <c r="E67" s="22"/>
      <c r="F67" s="22"/>
      <c r="H67" s="22"/>
      <c r="I67" s="22"/>
      <c r="J67" s="22"/>
      <c r="K67" s="22"/>
      <c r="L67" s="22"/>
      <c r="M67" s="22"/>
      <c r="N67" s="22"/>
      <c r="O67" s="22"/>
      <c r="P67" s="22"/>
      <c r="Q67" s="22"/>
      <c r="R67" s="22"/>
      <c r="S67" s="22"/>
      <c r="T67" s="22"/>
    </row>
    <row r="68" spans="1:20" ht="50.25" customHeight="1" x14ac:dyDescent="0.25">
      <c r="A68" s="22"/>
      <c r="B68" s="412"/>
      <c r="C68" s="412"/>
      <c r="D68" s="412"/>
      <c r="E68" s="412"/>
      <c r="F68" s="412"/>
      <c r="G68" s="412"/>
      <c r="H68" s="22"/>
      <c r="I68" s="22"/>
      <c r="J68" s="22"/>
      <c r="K68" s="22"/>
      <c r="L68" s="22"/>
      <c r="M68" s="22"/>
      <c r="N68" s="22"/>
      <c r="O68" s="22"/>
      <c r="P68" s="22"/>
      <c r="Q68" s="22"/>
      <c r="R68" s="22"/>
      <c r="S68" s="22"/>
      <c r="T68" s="22"/>
    </row>
    <row r="69" spans="1:20" x14ac:dyDescent="0.25">
      <c r="A69" s="22"/>
      <c r="B69" s="22"/>
      <c r="C69" s="22"/>
      <c r="D69" s="22"/>
      <c r="E69" s="22"/>
      <c r="F69" s="22"/>
      <c r="H69" s="22"/>
      <c r="I69" s="22"/>
      <c r="J69" s="22"/>
      <c r="K69" s="22"/>
      <c r="L69" s="22"/>
      <c r="M69" s="22"/>
      <c r="N69" s="22"/>
      <c r="O69" s="22"/>
      <c r="P69" s="22"/>
      <c r="Q69" s="22"/>
      <c r="R69" s="22"/>
      <c r="S69" s="22"/>
      <c r="T69" s="22"/>
    </row>
    <row r="70" spans="1:20" ht="36.75" customHeight="1" x14ac:dyDescent="0.25">
      <c r="A70" s="22"/>
      <c r="B70" s="411"/>
      <c r="C70" s="411"/>
      <c r="D70" s="411"/>
      <c r="E70" s="411"/>
      <c r="F70" s="411"/>
      <c r="G70" s="411"/>
      <c r="H70" s="22"/>
      <c r="I70" s="22"/>
      <c r="J70" s="22"/>
      <c r="K70" s="22"/>
      <c r="L70" s="22"/>
      <c r="M70" s="22"/>
      <c r="N70" s="22"/>
      <c r="O70" s="22"/>
      <c r="P70" s="22"/>
      <c r="Q70" s="22"/>
      <c r="R70" s="22"/>
      <c r="S70" s="22"/>
      <c r="T70" s="22"/>
    </row>
    <row r="71" spans="1:20" x14ac:dyDescent="0.25">
      <c r="A71" s="22"/>
      <c r="B71" s="25"/>
      <c r="C71" s="25"/>
      <c r="D71" s="25"/>
      <c r="E71" s="25"/>
      <c r="F71" s="25"/>
      <c r="H71" s="22"/>
      <c r="I71" s="22"/>
      <c r="J71" s="24"/>
      <c r="K71" s="22"/>
      <c r="L71" s="22"/>
      <c r="M71" s="22"/>
      <c r="N71" s="22"/>
      <c r="O71" s="22"/>
      <c r="P71" s="22"/>
      <c r="Q71" s="22"/>
      <c r="R71" s="22"/>
      <c r="S71" s="22"/>
      <c r="T71" s="22"/>
    </row>
    <row r="72" spans="1:20" ht="51" customHeight="1" x14ac:dyDescent="0.25">
      <c r="A72" s="22"/>
      <c r="B72" s="411"/>
      <c r="C72" s="411"/>
      <c r="D72" s="411"/>
      <c r="E72" s="411"/>
      <c r="F72" s="411"/>
      <c r="G72" s="411"/>
      <c r="H72" s="22"/>
      <c r="I72" s="22"/>
      <c r="J72" s="24"/>
      <c r="K72" s="22"/>
      <c r="L72" s="22"/>
      <c r="M72" s="22"/>
      <c r="N72" s="22"/>
      <c r="O72" s="22"/>
      <c r="P72" s="22"/>
      <c r="Q72" s="22"/>
      <c r="R72" s="22"/>
      <c r="S72" s="22"/>
      <c r="T72" s="22"/>
    </row>
    <row r="73" spans="1:20" ht="32.25" customHeight="1" x14ac:dyDescent="0.25">
      <c r="A73" s="22"/>
      <c r="B73" s="412"/>
      <c r="C73" s="412"/>
      <c r="D73" s="412"/>
      <c r="E73" s="412"/>
      <c r="F73" s="412"/>
      <c r="G73" s="412"/>
      <c r="H73" s="22"/>
      <c r="I73" s="22"/>
      <c r="J73" s="22"/>
      <c r="K73" s="22"/>
      <c r="L73" s="22"/>
      <c r="M73" s="22"/>
      <c r="N73" s="22"/>
      <c r="O73" s="22"/>
      <c r="P73" s="22"/>
      <c r="Q73" s="22"/>
      <c r="R73" s="22"/>
      <c r="S73" s="22"/>
      <c r="T73" s="22"/>
    </row>
    <row r="74" spans="1:20" ht="51.75" customHeight="1" x14ac:dyDescent="0.25">
      <c r="A74" s="22"/>
      <c r="B74" s="411"/>
      <c r="C74" s="411"/>
      <c r="D74" s="411"/>
      <c r="E74" s="411"/>
      <c r="F74" s="411"/>
      <c r="G74" s="411"/>
      <c r="H74" s="22"/>
      <c r="I74" s="22"/>
      <c r="J74" s="22"/>
      <c r="K74" s="22"/>
      <c r="L74" s="22"/>
      <c r="M74" s="22"/>
      <c r="N74" s="22"/>
      <c r="O74" s="22"/>
      <c r="P74" s="22"/>
      <c r="Q74" s="22"/>
      <c r="R74" s="22"/>
      <c r="S74" s="22"/>
      <c r="T74" s="22"/>
    </row>
    <row r="75" spans="1:20" ht="21.75" customHeight="1" x14ac:dyDescent="0.25">
      <c r="A75" s="22"/>
      <c r="B75" s="409"/>
      <c r="C75" s="409"/>
      <c r="D75" s="409"/>
      <c r="E75" s="409"/>
      <c r="F75" s="409"/>
      <c r="G75" s="409"/>
      <c r="H75" s="23"/>
      <c r="I75" s="23"/>
      <c r="J75" s="22"/>
      <c r="K75" s="22"/>
      <c r="L75" s="22"/>
      <c r="M75" s="22"/>
      <c r="N75" s="22"/>
      <c r="O75" s="22"/>
      <c r="P75" s="22"/>
      <c r="Q75" s="22"/>
      <c r="R75" s="22"/>
      <c r="S75" s="22"/>
      <c r="T75" s="22"/>
    </row>
    <row r="76" spans="1:20" ht="23.25" customHeight="1" x14ac:dyDescent="0.25">
      <c r="A76" s="22"/>
      <c r="B76" s="23"/>
      <c r="C76" s="23"/>
      <c r="D76" s="23"/>
      <c r="E76" s="23"/>
      <c r="F76" s="23"/>
      <c r="H76" s="22"/>
      <c r="I76" s="22"/>
      <c r="J76" s="22"/>
      <c r="K76" s="22"/>
      <c r="L76" s="22"/>
      <c r="M76" s="22"/>
      <c r="N76" s="22"/>
      <c r="O76" s="22"/>
      <c r="P76" s="22"/>
      <c r="Q76" s="22"/>
      <c r="R76" s="22"/>
      <c r="S76" s="22"/>
      <c r="T76" s="22"/>
    </row>
    <row r="77" spans="1:20" ht="18.75" customHeight="1" x14ac:dyDescent="0.25">
      <c r="A77" s="22"/>
      <c r="B77" s="410"/>
      <c r="C77" s="410"/>
      <c r="D77" s="410"/>
      <c r="E77" s="410"/>
      <c r="F77" s="410"/>
      <c r="G77" s="410"/>
      <c r="H77" s="22"/>
      <c r="I77" s="22"/>
      <c r="J77" s="22"/>
      <c r="K77" s="22"/>
      <c r="L77" s="22"/>
      <c r="M77" s="22"/>
      <c r="N77" s="22"/>
      <c r="O77" s="22"/>
      <c r="P77" s="22"/>
      <c r="Q77" s="22"/>
      <c r="R77" s="22"/>
      <c r="S77" s="22"/>
      <c r="T77" s="22"/>
    </row>
    <row r="78" spans="1:20" x14ac:dyDescent="0.25">
      <c r="A78" s="22"/>
      <c r="B78" s="22"/>
      <c r="C78" s="22"/>
      <c r="D78" s="22"/>
      <c r="E78" s="22"/>
      <c r="F78" s="22"/>
      <c r="H78" s="22"/>
      <c r="I78" s="22"/>
      <c r="J78" s="22"/>
      <c r="K78" s="22"/>
      <c r="L78" s="22"/>
      <c r="M78" s="22"/>
      <c r="N78" s="22"/>
      <c r="O78" s="22"/>
      <c r="P78" s="22"/>
      <c r="Q78" s="22"/>
      <c r="R78" s="22"/>
      <c r="S78" s="22"/>
      <c r="T78" s="22"/>
    </row>
    <row r="79" spans="1:20" x14ac:dyDescent="0.25">
      <c r="A79" s="22"/>
      <c r="B79" s="22"/>
      <c r="C79" s="22"/>
      <c r="D79" s="22"/>
      <c r="E79" s="22"/>
      <c r="F79" s="22"/>
      <c r="H79" s="22"/>
      <c r="I79" s="22"/>
      <c r="J79" s="22"/>
      <c r="K79" s="22"/>
      <c r="L79" s="22"/>
      <c r="M79" s="22"/>
      <c r="N79" s="22"/>
      <c r="O79" s="22"/>
      <c r="P79" s="22"/>
      <c r="Q79" s="22"/>
      <c r="R79" s="22"/>
      <c r="S79" s="22"/>
      <c r="T79" s="22"/>
    </row>
    <row r="80" spans="1:20"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3">
    <mergeCell ref="A20:A22"/>
    <mergeCell ref="B20:B22"/>
    <mergeCell ref="C20:D21"/>
    <mergeCell ref="E20:F21"/>
    <mergeCell ref="G20:G22"/>
    <mergeCell ref="A12:U12"/>
    <mergeCell ref="A14:U14"/>
    <mergeCell ref="A15:U15"/>
    <mergeCell ref="A16:U16"/>
    <mergeCell ref="A18:U18"/>
    <mergeCell ref="A4:U4"/>
    <mergeCell ref="A6:U6"/>
    <mergeCell ref="A8:U8"/>
    <mergeCell ref="A9:U9"/>
    <mergeCell ref="A11:U11"/>
    <mergeCell ref="T20:U21"/>
    <mergeCell ref="B74:G74"/>
    <mergeCell ref="P20:S20"/>
    <mergeCell ref="P21:Q21"/>
    <mergeCell ref="R21:S21"/>
    <mergeCell ref="H20:K20"/>
    <mergeCell ref="L20:O20"/>
    <mergeCell ref="H21:I21"/>
    <mergeCell ref="J21:K21"/>
    <mergeCell ref="L21:M21"/>
    <mergeCell ref="N21:O21"/>
    <mergeCell ref="B75:G75"/>
    <mergeCell ref="B77:G77"/>
    <mergeCell ref="B66:G66"/>
    <mergeCell ref="B68:G68"/>
    <mergeCell ref="B70:G70"/>
    <mergeCell ref="B72:G72"/>
    <mergeCell ref="B73:G73"/>
  </mergeCells>
  <conditionalFormatting sqref="C24:O64 S24:S34 P24:Q34">
    <cfRule type="cellIs" dxfId="4" priority="6" operator="notEqual">
      <formula>0</formula>
    </cfRule>
  </conditionalFormatting>
  <conditionalFormatting sqref="T24:T64">
    <cfRule type="cellIs" dxfId="3" priority="4" operator="notEqual">
      <formula>0</formula>
    </cfRule>
  </conditionalFormatting>
  <conditionalFormatting sqref="U24:U64">
    <cfRule type="cellIs" dxfId="2" priority="3" operator="notEqual">
      <formula>0</formula>
    </cfRule>
  </conditionalFormatting>
  <conditionalFormatting sqref="P35:S64">
    <cfRule type="cellIs" dxfId="1" priority="2" operator="notEqual">
      <formula>0</formula>
    </cfRule>
  </conditionalFormatting>
  <conditionalFormatting sqref="R24:R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7" zoomScale="80" zoomScaleSheetLayoutView="80" workbookViewId="0">
      <selection activeCell="B26" sqref="B26:B27"/>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23.28515625" style="127" bestFit="1"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0.71093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0.710937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531</v>
      </c>
    </row>
    <row r="4" spans="1:48" ht="18.75" x14ac:dyDescent="0.3">
      <c r="AV4" s="3"/>
    </row>
    <row r="5" spans="1:48" ht="18.75" customHeight="1" x14ac:dyDescent="0.25">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3"/>
    </row>
    <row r="7" spans="1:48" ht="18.75" x14ac:dyDescent="0.25">
      <c r="A7" s="335" t="s">
        <v>7</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row>
    <row r="8" spans="1:48" ht="18.75" x14ac:dyDescent="0.25">
      <c r="A8" s="335"/>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c r="AD8" s="335"/>
      <c r="AE8" s="335"/>
      <c r="AF8" s="335"/>
      <c r="AG8" s="335"/>
      <c r="AH8" s="335"/>
      <c r="AI8" s="335"/>
      <c r="AJ8" s="335"/>
      <c r="AK8" s="335"/>
      <c r="AL8" s="335"/>
      <c r="AM8" s="335"/>
      <c r="AN8" s="335"/>
      <c r="AO8" s="335"/>
      <c r="AP8" s="335"/>
      <c r="AQ8" s="335"/>
      <c r="AR8" s="335"/>
      <c r="AS8" s="335"/>
      <c r="AT8" s="335"/>
      <c r="AU8" s="335"/>
      <c r="AV8" s="335"/>
    </row>
    <row r="9" spans="1:48" x14ac:dyDescent="0.25">
      <c r="A9" s="340" t="str">
        <f>'1. паспорт местоположение'!A9:C9</f>
        <v>Акционерное общество "Россети Янтарь"</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row>
    <row r="10" spans="1:48" ht="15.75" x14ac:dyDescent="0.25">
      <c r="A10" s="332" t="s">
        <v>6</v>
      </c>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row>
    <row r="11" spans="1:48" ht="18.75" x14ac:dyDescent="0.25">
      <c r="A11" s="335"/>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335"/>
      <c r="AH11" s="335"/>
      <c r="AI11" s="335"/>
      <c r="AJ11" s="335"/>
      <c r="AK11" s="335"/>
      <c r="AL11" s="335"/>
      <c r="AM11" s="335"/>
      <c r="AN11" s="335"/>
      <c r="AO11" s="335"/>
      <c r="AP11" s="335"/>
      <c r="AQ11" s="335"/>
      <c r="AR11" s="335"/>
      <c r="AS11" s="335"/>
      <c r="AT11" s="335"/>
      <c r="AU11" s="335"/>
      <c r="AV11" s="335"/>
    </row>
    <row r="12" spans="1:48" x14ac:dyDescent="0.25">
      <c r="A12" s="340" t="str">
        <f>'1. паспорт местоположение'!A12:C12</f>
        <v>M_ПАК-2</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c r="AP12" s="340"/>
      <c r="AQ12" s="340"/>
      <c r="AR12" s="340"/>
      <c r="AS12" s="340"/>
      <c r="AT12" s="340"/>
      <c r="AU12" s="340"/>
      <c r="AV12" s="340"/>
    </row>
    <row r="13" spans="1:48" ht="15.75" x14ac:dyDescent="0.25">
      <c r="A13" s="332" t="s">
        <v>5</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2"/>
      <c r="AQ13" s="332"/>
      <c r="AR13" s="332"/>
      <c r="AS13" s="332"/>
      <c r="AT13" s="332"/>
      <c r="AU13" s="332"/>
      <c r="AV13" s="332"/>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x14ac:dyDescent="0.25">
      <c r="A15" s="340"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340"/>
      <c r="AP15" s="340"/>
      <c r="AQ15" s="340"/>
      <c r="AR15" s="340"/>
      <c r="AS15" s="340"/>
      <c r="AT15" s="340"/>
      <c r="AU15" s="340"/>
      <c r="AV15" s="340"/>
    </row>
    <row r="16" spans="1:48" ht="15.75" x14ac:dyDescent="0.25">
      <c r="A16" s="332" t="s">
        <v>4</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4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row>
    <row r="18" spans="1:48" ht="14.25" customHeight="1"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7"/>
      <c r="AE18" s="377"/>
      <c r="AF18" s="377"/>
      <c r="AG18" s="377"/>
      <c r="AH18" s="377"/>
      <c r="AI18" s="377"/>
      <c r="AJ18" s="377"/>
      <c r="AK18" s="377"/>
      <c r="AL18" s="377"/>
      <c r="AM18" s="377"/>
      <c r="AN18" s="377"/>
      <c r="AO18" s="377"/>
      <c r="AP18" s="377"/>
      <c r="AQ18" s="377"/>
      <c r="AR18" s="377"/>
      <c r="AS18" s="377"/>
      <c r="AT18" s="377"/>
      <c r="AU18" s="377"/>
      <c r="AV18" s="377"/>
    </row>
    <row r="19" spans="1:4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377"/>
      <c r="AK19" s="377"/>
      <c r="AL19" s="377"/>
      <c r="AM19" s="377"/>
      <c r="AN19" s="377"/>
      <c r="AO19" s="377"/>
      <c r="AP19" s="377"/>
      <c r="AQ19" s="377"/>
      <c r="AR19" s="377"/>
      <c r="AS19" s="377"/>
      <c r="AT19" s="377"/>
      <c r="AU19" s="377"/>
      <c r="AV19" s="377"/>
    </row>
    <row r="20" spans="1:48" s="128" customFormat="1"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row>
    <row r="21" spans="1:48" s="128" customFormat="1" x14ac:dyDescent="0.25">
      <c r="A21" s="458" t="s">
        <v>446</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128" customFormat="1" ht="58.5" customHeight="1" x14ac:dyDescent="0.25">
      <c r="A22" s="431" t="s">
        <v>50</v>
      </c>
      <c r="B22" s="446" t="s">
        <v>22</v>
      </c>
      <c r="C22" s="431" t="s">
        <v>49</v>
      </c>
      <c r="D22" s="431" t="s">
        <v>48</v>
      </c>
      <c r="E22" s="449" t="s">
        <v>456</v>
      </c>
      <c r="F22" s="450"/>
      <c r="G22" s="450"/>
      <c r="H22" s="450"/>
      <c r="I22" s="450"/>
      <c r="J22" s="450"/>
      <c r="K22" s="450"/>
      <c r="L22" s="451"/>
      <c r="M22" s="431" t="s">
        <v>47</v>
      </c>
      <c r="N22" s="431" t="s">
        <v>46</v>
      </c>
      <c r="O22" s="431" t="s">
        <v>45</v>
      </c>
      <c r="P22" s="430" t="s">
        <v>247</v>
      </c>
      <c r="Q22" s="430" t="s">
        <v>44</v>
      </c>
      <c r="R22" s="430" t="s">
        <v>43</v>
      </c>
      <c r="S22" s="430" t="s">
        <v>42</v>
      </c>
      <c r="T22" s="430"/>
      <c r="U22" s="439" t="s">
        <v>41</v>
      </c>
      <c r="V22" s="439" t="s">
        <v>40</v>
      </c>
      <c r="W22" s="430" t="s">
        <v>39</v>
      </c>
      <c r="X22" s="430" t="s">
        <v>38</v>
      </c>
      <c r="Y22" s="430" t="s">
        <v>37</v>
      </c>
      <c r="Z22" s="444" t="s">
        <v>36</v>
      </c>
      <c r="AA22" s="430" t="s">
        <v>35</v>
      </c>
      <c r="AB22" s="430" t="s">
        <v>34</v>
      </c>
      <c r="AC22" s="430" t="s">
        <v>33</v>
      </c>
      <c r="AD22" s="430" t="s">
        <v>32</v>
      </c>
      <c r="AE22" s="430" t="s">
        <v>31</v>
      </c>
      <c r="AF22" s="430" t="s">
        <v>30</v>
      </c>
      <c r="AG22" s="430"/>
      <c r="AH22" s="430"/>
      <c r="AI22" s="430"/>
      <c r="AJ22" s="430"/>
      <c r="AK22" s="430"/>
      <c r="AL22" s="430" t="s">
        <v>29</v>
      </c>
      <c r="AM22" s="430"/>
      <c r="AN22" s="430"/>
      <c r="AO22" s="430"/>
      <c r="AP22" s="430" t="s">
        <v>28</v>
      </c>
      <c r="AQ22" s="430"/>
      <c r="AR22" s="430" t="s">
        <v>27</v>
      </c>
      <c r="AS22" s="430" t="s">
        <v>26</v>
      </c>
      <c r="AT22" s="430" t="s">
        <v>25</v>
      </c>
      <c r="AU22" s="430" t="s">
        <v>24</v>
      </c>
      <c r="AV22" s="442" t="s">
        <v>23</v>
      </c>
    </row>
    <row r="23" spans="1:48" s="128" customFormat="1" ht="64.5" customHeight="1" x14ac:dyDescent="0.25">
      <c r="A23" s="445"/>
      <c r="B23" s="447"/>
      <c r="C23" s="445"/>
      <c r="D23" s="445"/>
      <c r="E23" s="452" t="s">
        <v>21</v>
      </c>
      <c r="F23" s="454" t="s">
        <v>126</v>
      </c>
      <c r="G23" s="454" t="s">
        <v>125</v>
      </c>
      <c r="H23" s="454" t="s">
        <v>124</v>
      </c>
      <c r="I23" s="456" t="s">
        <v>367</v>
      </c>
      <c r="J23" s="456" t="s">
        <v>368</v>
      </c>
      <c r="K23" s="456" t="s">
        <v>369</v>
      </c>
      <c r="L23" s="454" t="s">
        <v>517</v>
      </c>
      <c r="M23" s="445"/>
      <c r="N23" s="445"/>
      <c r="O23" s="445"/>
      <c r="P23" s="430"/>
      <c r="Q23" s="430"/>
      <c r="R23" s="430"/>
      <c r="S23" s="433" t="s">
        <v>2</v>
      </c>
      <c r="T23" s="433" t="s">
        <v>9</v>
      </c>
      <c r="U23" s="439"/>
      <c r="V23" s="439"/>
      <c r="W23" s="430"/>
      <c r="X23" s="430"/>
      <c r="Y23" s="430"/>
      <c r="Z23" s="430"/>
      <c r="AA23" s="430"/>
      <c r="AB23" s="430"/>
      <c r="AC23" s="430"/>
      <c r="AD23" s="430"/>
      <c r="AE23" s="430"/>
      <c r="AF23" s="430" t="s">
        <v>20</v>
      </c>
      <c r="AG23" s="430"/>
      <c r="AH23" s="430" t="s">
        <v>19</v>
      </c>
      <c r="AI23" s="430"/>
      <c r="AJ23" s="431" t="s">
        <v>18</v>
      </c>
      <c r="AK23" s="431" t="s">
        <v>17</v>
      </c>
      <c r="AL23" s="431" t="s">
        <v>16</v>
      </c>
      <c r="AM23" s="431" t="s">
        <v>15</v>
      </c>
      <c r="AN23" s="431" t="s">
        <v>14</v>
      </c>
      <c r="AO23" s="431" t="s">
        <v>13</v>
      </c>
      <c r="AP23" s="431" t="s">
        <v>12</v>
      </c>
      <c r="AQ23" s="440" t="s">
        <v>9</v>
      </c>
      <c r="AR23" s="430"/>
      <c r="AS23" s="430"/>
      <c r="AT23" s="430"/>
      <c r="AU23" s="430"/>
      <c r="AV23" s="443"/>
    </row>
    <row r="24" spans="1:48" s="128" customFormat="1" ht="96.75" customHeight="1" x14ac:dyDescent="0.25">
      <c r="A24" s="432"/>
      <c r="B24" s="448"/>
      <c r="C24" s="432"/>
      <c r="D24" s="432"/>
      <c r="E24" s="453"/>
      <c r="F24" s="455"/>
      <c r="G24" s="455"/>
      <c r="H24" s="455"/>
      <c r="I24" s="457"/>
      <c r="J24" s="457"/>
      <c r="K24" s="457"/>
      <c r="L24" s="455"/>
      <c r="M24" s="432"/>
      <c r="N24" s="432"/>
      <c r="O24" s="432"/>
      <c r="P24" s="430"/>
      <c r="Q24" s="430"/>
      <c r="R24" s="430"/>
      <c r="S24" s="434"/>
      <c r="T24" s="434"/>
      <c r="U24" s="439"/>
      <c r="V24" s="439"/>
      <c r="W24" s="430"/>
      <c r="X24" s="430"/>
      <c r="Y24" s="430"/>
      <c r="Z24" s="430"/>
      <c r="AA24" s="430"/>
      <c r="AB24" s="430"/>
      <c r="AC24" s="430"/>
      <c r="AD24" s="430"/>
      <c r="AE24" s="430"/>
      <c r="AF24" s="129" t="s">
        <v>11</v>
      </c>
      <c r="AG24" s="129" t="s">
        <v>10</v>
      </c>
      <c r="AH24" s="130" t="s">
        <v>2</v>
      </c>
      <c r="AI24" s="130" t="s">
        <v>9</v>
      </c>
      <c r="AJ24" s="432"/>
      <c r="AK24" s="432"/>
      <c r="AL24" s="432"/>
      <c r="AM24" s="432"/>
      <c r="AN24" s="432"/>
      <c r="AO24" s="432"/>
      <c r="AP24" s="432"/>
      <c r="AQ24" s="441"/>
      <c r="AR24" s="430"/>
      <c r="AS24" s="430"/>
      <c r="AT24" s="430"/>
      <c r="AU24" s="430"/>
      <c r="AV24" s="443"/>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99" customFormat="1" ht="12.75" x14ac:dyDescent="0.2">
      <c r="A26" s="426">
        <v>1</v>
      </c>
      <c r="B26" s="426" t="s">
        <v>563</v>
      </c>
      <c r="C26" s="426"/>
      <c r="D26" s="435" t="s">
        <v>470</v>
      </c>
      <c r="E26" s="426"/>
      <c r="F26" s="426"/>
      <c r="G26" s="426"/>
      <c r="H26" s="426"/>
      <c r="I26" s="426"/>
      <c r="J26" s="426"/>
      <c r="K26" s="437"/>
      <c r="L26" s="426">
        <v>1</v>
      </c>
      <c r="M26" s="426"/>
      <c r="N26" s="428"/>
      <c r="O26" s="426" t="s">
        <v>516</v>
      </c>
      <c r="P26" s="428"/>
      <c r="Q26" s="428"/>
      <c r="R26" s="428"/>
      <c r="S26" s="428"/>
      <c r="T26" s="428"/>
      <c r="U26" s="428"/>
      <c r="V26" s="428"/>
      <c r="W26" s="428"/>
      <c r="X26" s="428"/>
      <c r="Y26" s="428"/>
      <c r="Z26" s="428"/>
      <c r="AA26" s="428"/>
      <c r="AB26" s="428"/>
      <c r="AC26" s="428"/>
      <c r="AD26" s="428"/>
      <c r="AE26" s="428"/>
      <c r="AF26" s="426"/>
      <c r="AG26" s="426"/>
      <c r="AH26" s="426"/>
      <c r="AI26" s="426"/>
      <c r="AJ26" s="426"/>
      <c r="AK26" s="426"/>
      <c r="AL26" s="426"/>
      <c r="AM26" s="426"/>
      <c r="AN26" s="426"/>
      <c r="AO26" s="426"/>
      <c r="AP26" s="426"/>
      <c r="AQ26" s="426"/>
      <c r="AR26" s="426"/>
      <c r="AS26" s="426"/>
      <c r="AT26" s="426"/>
      <c r="AU26" s="426"/>
      <c r="AV26" s="426"/>
    </row>
    <row r="27" spans="1:48" s="299" customFormat="1" ht="12.75" x14ac:dyDescent="0.2">
      <c r="A27" s="427"/>
      <c r="B27" s="427"/>
      <c r="C27" s="427"/>
      <c r="D27" s="436"/>
      <c r="E27" s="427"/>
      <c r="F27" s="427"/>
      <c r="G27" s="427"/>
      <c r="H27" s="427"/>
      <c r="I27" s="427"/>
      <c r="J27" s="427"/>
      <c r="K27" s="438"/>
      <c r="L27" s="427"/>
      <c r="M27" s="427"/>
      <c r="N27" s="429"/>
      <c r="O27" s="427"/>
      <c r="P27" s="429"/>
      <c r="Q27" s="429"/>
      <c r="R27" s="429"/>
      <c r="S27" s="429"/>
      <c r="T27" s="429"/>
      <c r="U27" s="429"/>
      <c r="V27" s="429"/>
      <c r="W27" s="429"/>
      <c r="X27" s="429"/>
      <c r="Y27" s="429"/>
      <c r="Z27" s="429"/>
      <c r="AA27" s="429"/>
      <c r="AB27" s="429"/>
      <c r="AC27" s="429"/>
      <c r="AD27" s="429"/>
      <c r="AE27" s="429"/>
      <c r="AF27" s="427"/>
      <c r="AG27" s="427"/>
      <c r="AH27" s="427"/>
      <c r="AI27" s="427"/>
      <c r="AJ27" s="427"/>
      <c r="AK27" s="427"/>
      <c r="AL27" s="427"/>
      <c r="AM27" s="427"/>
      <c r="AN27" s="427"/>
      <c r="AO27" s="427"/>
      <c r="AP27" s="427"/>
      <c r="AQ27" s="427"/>
      <c r="AR27" s="427"/>
      <c r="AS27" s="427"/>
      <c r="AT27" s="427"/>
      <c r="AU27" s="427"/>
      <c r="AV27" s="427"/>
    </row>
  </sheetData>
  <mergeCells count="115">
    <mergeCell ref="P26:P27"/>
    <mergeCell ref="W26:W27"/>
    <mergeCell ref="Y26:Y27"/>
    <mergeCell ref="X26:X27"/>
    <mergeCell ref="AA26:AA27"/>
    <mergeCell ref="AB26:AB27"/>
    <mergeCell ref="AC26:AC27"/>
    <mergeCell ref="AD26:AD27"/>
    <mergeCell ref="AE26:AE27"/>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 ref="A22:A24"/>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S23:S24"/>
    <mergeCell ref="AH23:AI23"/>
    <mergeCell ref="AJ23:AJ24"/>
    <mergeCell ref="T23:T24"/>
    <mergeCell ref="F26:F27"/>
    <mergeCell ref="G26:G27"/>
    <mergeCell ref="H26:H27"/>
    <mergeCell ref="I26:I27"/>
    <mergeCell ref="J26:J27"/>
    <mergeCell ref="A26:A27"/>
    <mergeCell ref="B26:B27"/>
    <mergeCell ref="C26:C27"/>
    <mergeCell ref="D26:D27"/>
    <mergeCell ref="E26:E27"/>
    <mergeCell ref="Q26:Q27"/>
    <mergeCell ref="R26:R27"/>
    <mergeCell ref="S26:S27"/>
    <mergeCell ref="T26:T27"/>
    <mergeCell ref="K26:K27"/>
    <mergeCell ref="L26:L27"/>
    <mergeCell ref="M26:M27"/>
    <mergeCell ref="N26:N27"/>
    <mergeCell ref="O26:O27"/>
    <mergeCell ref="AH26:AH27"/>
    <mergeCell ref="Q22:Q24"/>
    <mergeCell ref="AI26:AI27"/>
    <mergeCell ref="AJ26:AJ27"/>
    <mergeCell ref="AK26:AK27"/>
    <mergeCell ref="AL26:AL27"/>
    <mergeCell ref="U26:U27"/>
    <mergeCell ref="V26:V27"/>
    <mergeCell ref="Z26:Z27"/>
    <mergeCell ref="AF26:AF27"/>
    <mergeCell ref="AG26:AG27"/>
    <mergeCell ref="AR26:AR27"/>
    <mergeCell ref="AS26:AS27"/>
    <mergeCell ref="AT26:AT27"/>
    <mergeCell ref="AU26:AU27"/>
    <mergeCell ref="AV26:AV27"/>
    <mergeCell ref="AM26:AM27"/>
    <mergeCell ref="AN26:AN27"/>
    <mergeCell ref="AO26:AO27"/>
    <mergeCell ref="AP26:AP27"/>
    <mergeCell ref="AQ26:AQ27"/>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topLeftCell="A6" zoomScale="90" zoomScaleNormal="90" zoomScaleSheetLayoutView="90" workbookViewId="0">
      <selection activeCell="B27" sqref="B27"/>
    </sheetView>
  </sheetViews>
  <sheetFormatPr defaultRowHeight="15.75" x14ac:dyDescent="0.25"/>
  <cols>
    <col min="1" max="2" width="66.140625" style="49" customWidth="1"/>
    <col min="3" max="3" width="0" style="202" hidden="1" customWidth="1"/>
    <col min="4" max="256" width="9.140625" style="202"/>
    <col min="257" max="258" width="66.140625" style="202" customWidth="1"/>
    <col min="259" max="512" width="9.140625" style="202"/>
    <col min="513" max="514" width="66.140625" style="202" customWidth="1"/>
    <col min="515" max="768" width="9.140625" style="202"/>
    <col min="769" max="770" width="66.140625" style="202" customWidth="1"/>
    <col min="771" max="1024" width="9.140625" style="202"/>
    <col min="1025" max="1026" width="66.140625" style="202" customWidth="1"/>
    <col min="1027" max="1280" width="9.140625" style="202"/>
    <col min="1281" max="1282" width="66.140625" style="202" customWidth="1"/>
    <col min="1283" max="1536" width="9.140625" style="202"/>
    <col min="1537" max="1538" width="66.140625" style="202" customWidth="1"/>
    <col min="1539" max="1792" width="9.140625" style="202"/>
    <col min="1793" max="1794" width="66.140625" style="202" customWidth="1"/>
    <col min="1795" max="2048" width="9.140625" style="202"/>
    <col min="2049" max="2050" width="66.140625" style="202" customWidth="1"/>
    <col min="2051" max="2304" width="9.140625" style="202"/>
    <col min="2305" max="2306" width="66.140625" style="202" customWidth="1"/>
    <col min="2307" max="2560" width="9.140625" style="202"/>
    <col min="2561" max="2562" width="66.140625" style="202" customWidth="1"/>
    <col min="2563" max="2816" width="9.140625" style="202"/>
    <col min="2817" max="2818" width="66.140625" style="202" customWidth="1"/>
    <col min="2819" max="3072" width="9.140625" style="202"/>
    <col min="3073" max="3074" width="66.140625" style="202" customWidth="1"/>
    <col min="3075" max="3328" width="9.140625" style="202"/>
    <col min="3329" max="3330" width="66.140625" style="202" customWidth="1"/>
    <col min="3331" max="3584" width="9.140625" style="202"/>
    <col min="3585" max="3586" width="66.140625" style="202" customWidth="1"/>
    <col min="3587" max="3840" width="9.140625" style="202"/>
    <col min="3841" max="3842" width="66.140625" style="202" customWidth="1"/>
    <col min="3843" max="4096" width="9.140625" style="202"/>
    <col min="4097" max="4098" width="66.140625" style="202" customWidth="1"/>
    <col min="4099" max="4352" width="9.140625" style="202"/>
    <col min="4353" max="4354" width="66.140625" style="202" customWidth="1"/>
    <col min="4355" max="4608" width="9.140625" style="202"/>
    <col min="4609" max="4610" width="66.140625" style="202" customWidth="1"/>
    <col min="4611" max="4864" width="9.140625" style="202"/>
    <col min="4865" max="4866" width="66.140625" style="202" customWidth="1"/>
    <col min="4867" max="5120" width="9.140625" style="202"/>
    <col min="5121" max="5122" width="66.140625" style="202" customWidth="1"/>
    <col min="5123" max="5376" width="9.140625" style="202"/>
    <col min="5377" max="5378" width="66.140625" style="202" customWidth="1"/>
    <col min="5379" max="5632" width="9.140625" style="202"/>
    <col min="5633" max="5634" width="66.140625" style="202" customWidth="1"/>
    <col min="5635" max="5888" width="9.140625" style="202"/>
    <col min="5889" max="5890" width="66.140625" style="202" customWidth="1"/>
    <col min="5891" max="6144" width="9.140625" style="202"/>
    <col min="6145" max="6146" width="66.140625" style="202" customWidth="1"/>
    <col min="6147" max="6400" width="9.140625" style="202"/>
    <col min="6401" max="6402" width="66.140625" style="202" customWidth="1"/>
    <col min="6403" max="6656" width="9.140625" style="202"/>
    <col min="6657" max="6658" width="66.140625" style="202" customWidth="1"/>
    <col min="6659" max="6912" width="9.140625" style="202"/>
    <col min="6913" max="6914" width="66.140625" style="202" customWidth="1"/>
    <col min="6915" max="7168" width="9.140625" style="202"/>
    <col min="7169" max="7170" width="66.140625" style="202" customWidth="1"/>
    <col min="7171" max="7424" width="9.140625" style="202"/>
    <col min="7425" max="7426" width="66.140625" style="202" customWidth="1"/>
    <col min="7427" max="7680" width="9.140625" style="202"/>
    <col min="7681" max="7682" width="66.140625" style="202" customWidth="1"/>
    <col min="7683" max="7936" width="9.140625" style="202"/>
    <col min="7937" max="7938" width="66.140625" style="202" customWidth="1"/>
    <col min="7939" max="8192" width="9.140625" style="202"/>
    <col min="8193" max="8194" width="66.140625" style="202" customWidth="1"/>
    <col min="8195" max="8448" width="9.140625" style="202"/>
    <col min="8449" max="8450" width="66.140625" style="202" customWidth="1"/>
    <col min="8451" max="8704" width="9.140625" style="202"/>
    <col min="8705" max="8706" width="66.140625" style="202" customWidth="1"/>
    <col min="8707" max="8960" width="9.140625" style="202"/>
    <col min="8961" max="8962" width="66.140625" style="202" customWidth="1"/>
    <col min="8963" max="9216" width="9.140625" style="202"/>
    <col min="9217" max="9218" width="66.140625" style="202" customWidth="1"/>
    <col min="9219" max="9472" width="9.140625" style="202"/>
    <col min="9473" max="9474" width="66.140625" style="202" customWidth="1"/>
    <col min="9475" max="9728" width="9.140625" style="202"/>
    <col min="9729" max="9730" width="66.140625" style="202" customWidth="1"/>
    <col min="9731" max="9984" width="9.140625" style="202"/>
    <col min="9985" max="9986" width="66.140625" style="202" customWidth="1"/>
    <col min="9987" max="10240" width="9.140625" style="202"/>
    <col min="10241" max="10242" width="66.140625" style="202" customWidth="1"/>
    <col min="10243" max="10496" width="9.140625" style="202"/>
    <col min="10497" max="10498" width="66.140625" style="202" customWidth="1"/>
    <col min="10499" max="10752" width="9.140625" style="202"/>
    <col min="10753" max="10754" width="66.140625" style="202" customWidth="1"/>
    <col min="10755" max="11008" width="9.140625" style="202"/>
    <col min="11009" max="11010" width="66.140625" style="202" customWidth="1"/>
    <col min="11011" max="11264" width="9.140625" style="202"/>
    <col min="11265" max="11266" width="66.140625" style="202" customWidth="1"/>
    <col min="11267" max="11520" width="9.140625" style="202"/>
    <col min="11521" max="11522" width="66.140625" style="202" customWidth="1"/>
    <col min="11523" max="11776" width="9.140625" style="202"/>
    <col min="11777" max="11778" width="66.140625" style="202" customWidth="1"/>
    <col min="11779" max="12032" width="9.140625" style="202"/>
    <col min="12033" max="12034" width="66.140625" style="202" customWidth="1"/>
    <col min="12035" max="12288" width="9.140625" style="202"/>
    <col min="12289" max="12290" width="66.140625" style="202" customWidth="1"/>
    <col min="12291" max="12544" width="9.140625" style="202"/>
    <col min="12545" max="12546" width="66.140625" style="202" customWidth="1"/>
    <col min="12547" max="12800" width="9.140625" style="202"/>
    <col min="12801" max="12802" width="66.140625" style="202" customWidth="1"/>
    <col min="12803" max="13056" width="9.140625" style="202"/>
    <col min="13057" max="13058" width="66.140625" style="202" customWidth="1"/>
    <col min="13059" max="13312" width="9.140625" style="202"/>
    <col min="13313" max="13314" width="66.140625" style="202" customWidth="1"/>
    <col min="13315" max="13568" width="9.140625" style="202"/>
    <col min="13569" max="13570" width="66.140625" style="202" customWidth="1"/>
    <col min="13571" max="13824" width="9.140625" style="202"/>
    <col min="13825" max="13826" width="66.140625" style="202" customWidth="1"/>
    <col min="13827" max="14080" width="9.140625" style="202"/>
    <col min="14081" max="14082" width="66.140625" style="202" customWidth="1"/>
    <col min="14083" max="14336" width="9.140625" style="202"/>
    <col min="14337" max="14338" width="66.140625" style="202" customWidth="1"/>
    <col min="14339" max="14592" width="9.140625" style="202"/>
    <col min="14593" max="14594" width="66.140625" style="202" customWidth="1"/>
    <col min="14595" max="14848" width="9.140625" style="202"/>
    <col min="14849" max="14850" width="66.140625" style="202" customWidth="1"/>
    <col min="14851" max="15104" width="9.140625" style="202"/>
    <col min="15105" max="15106" width="66.140625" style="202" customWidth="1"/>
    <col min="15107" max="15360" width="9.140625" style="202"/>
    <col min="15361" max="15362" width="66.140625" style="202" customWidth="1"/>
    <col min="15363" max="15616" width="9.140625" style="202"/>
    <col min="15617" max="15618" width="66.140625" style="202" customWidth="1"/>
    <col min="15619" max="15872" width="9.140625" style="202"/>
    <col min="15873" max="15874" width="66.140625" style="202" customWidth="1"/>
    <col min="15875" max="16128" width="9.140625" style="202"/>
    <col min="16129" max="16130" width="66.140625" style="202" customWidth="1"/>
    <col min="16131" max="16384" width="9.140625" style="202"/>
  </cols>
  <sheetData>
    <row r="1" spans="1:8" ht="18.75" x14ac:dyDescent="0.25">
      <c r="B1" s="6" t="s">
        <v>66</v>
      </c>
    </row>
    <row r="2" spans="1:8" ht="18.75" x14ac:dyDescent="0.3">
      <c r="B2" s="3" t="s">
        <v>8</v>
      </c>
    </row>
    <row r="3" spans="1:8" ht="18.75" x14ac:dyDescent="0.3">
      <c r="B3" s="3" t="s">
        <v>531</v>
      </c>
    </row>
    <row r="4" spans="1:8" x14ac:dyDescent="0.25">
      <c r="B4" s="7"/>
    </row>
    <row r="5" spans="1:8" ht="18.75" x14ac:dyDescent="0.3">
      <c r="A5" s="465" t="str">
        <f>'1. паспорт местоположение'!A5:C5</f>
        <v>Год раскрытия информации: 2023 год</v>
      </c>
      <c r="B5" s="465"/>
      <c r="C5" s="34"/>
      <c r="D5" s="34"/>
      <c r="E5" s="34"/>
      <c r="F5" s="34"/>
      <c r="G5" s="34"/>
      <c r="H5" s="34"/>
    </row>
    <row r="6" spans="1:8" ht="18.75" x14ac:dyDescent="0.3">
      <c r="A6" s="196"/>
      <c r="B6" s="196"/>
      <c r="C6" s="196"/>
      <c r="D6" s="196"/>
      <c r="E6" s="196"/>
      <c r="F6" s="196"/>
      <c r="G6" s="196"/>
      <c r="H6" s="196"/>
    </row>
    <row r="7" spans="1:8" ht="18.75" x14ac:dyDescent="0.25">
      <c r="A7" s="396" t="s">
        <v>7</v>
      </c>
      <c r="B7" s="396"/>
      <c r="C7" s="2"/>
      <c r="D7" s="2"/>
      <c r="E7" s="2"/>
      <c r="F7" s="2"/>
      <c r="G7" s="2"/>
      <c r="H7" s="2"/>
    </row>
    <row r="8" spans="1:8" ht="18.75" x14ac:dyDescent="0.25">
      <c r="A8" s="2"/>
      <c r="B8" s="2"/>
      <c r="C8" s="2"/>
      <c r="D8" s="2"/>
      <c r="E8" s="2"/>
      <c r="F8" s="2"/>
      <c r="G8" s="2"/>
      <c r="H8" s="2"/>
    </row>
    <row r="9" spans="1:8" x14ac:dyDescent="0.25">
      <c r="A9" s="416" t="str">
        <f>'1. паспорт местоположение'!A9:C9</f>
        <v>Акционерное общество "Россети Янтарь"</v>
      </c>
      <c r="B9" s="416"/>
      <c r="C9" s="181"/>
      <c r="D9" s="181"/>
      <c r="E9" s="181"/>
      <c r="F9" s="181"/>
      <c r="G9" s="181"/>
      <c r="H9" s="181"/>
    </row>
    <row r="10" spans="1:8" x14ac:dyDescent="0.25">
      <c r="A10" s="398" t="s">
        <v>6</v>
      </c>
      <c r="B10" s="398"/>
      <c r="C10" s="183"/>
      <c r="D10" s="183"/>
      <c r="E10" s="183"/>
      <c r="F10" s="183"/>
      <c r="G10" s="183"/>
      <c r="H10" s="183"/>
    </row>
    <row r="11" spans="1:8" ht="18.75" x14ac:dyDescent="0.25">
      <c r="A11" s="2"/>
      <c r="B11" s="2"/>
      <c r="C11" s="2"/>
      <c r="D11" s="2"/>
      <c r="E11" s="2"/>
      <c r="F11" s="2"/>
      <c r="G11" s="2"/>
      <c r="H11" s="2"/>
    </row>
    <row r="12" spans="1:8" x14ac:dyDescent="0.25">
      <c r="A12" s="416" t="str">
        <f>'1. паспорт местоположение'!A12:C12</f>
        <v>M_ПАК-2</v>
      </c>
      <c r="B12" s="416"/>
      <c r="C12" s="181"/>
      <c r="D12" s="181"/>
      <c r="E12" s="181"/>
      <c r="F12" s="181"/>
      <c r="G12" s="181"/>
      <c r="H12" s="181"/>
    </row>
    <row r="13" spans="1:8" x14ac:dyDescent="0.25">
      <c r="A13" s="398" t="s">
        <v>5</v>
      </c>
      <c r="B13" s="398"/>
      <c r="C13" s="183"/>
      <c r="D13" s="183"/>
      <c r="E13" s="183"/>
      <c r="F13" s="183"/>
      <c r="G13" s="183"/>
      <c r="H13" s="183"/>
    </row>
    <row r="14" spans="1:8" ht="18.75" x14ac:dyDescent="0.25">
      <c r="A14" s="1"/>
      <c r="B14" s="1"/>
      <c r="C14" s="1"/>
      <c r="D14" s="1"/>
      <c r="E14" s="1"/>
      <c r="F14" s="1"/>
      <c r="G14" s="1"/>
      <c r="H14" s="1"/>
    </row>
    <row r="15" spans="1:8" ht="37.5" customHeight="1" x14ac:dyDescent="0.25">
      <c r="A15" s="459" t="str">
        <f>'1. паспорт местоположение'!A15:C15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459"/>
      <c r="C15" s="181"/>
      <c r="D15" s="181"/>
      <c r="E15" s="181"/>
      <c r="F15" s="181"/>
      <c r="G15" s="181"/>
      <c r="H15" s="181"/>
    </row>
    <row r="16" spans="1:8" x14ac:dyDescent="0.25">
      <c r="A16" s="398" t="s">
        <v>4</v>
      </c>
      <c r="B16" s="398"/>
      <c r="C16" s="183"/>
      <c r="D16" s="183"/>
      <c r="E16" s="183"/>
      <c r="F16" s="183"/>
      <c r="G16" s="183"/>
      <c r="H16" s="183"/>
    </row>
    <row r="17" spans="1:2" x14ac:dyDescent="0.25">
      <c r="B17" s="50"/>
    </row>
    <row r="18" spans="1:2" x14ac:dyDescent="0.25">
      <c r="A18" s="460" t="s">
        <v>447</v>
      </c>
      <c r="B18" s="461"/>
    </row>
    <row r="19" spans="1:2" x14ac:dyDescent="0.25">
      <c r="B19" s="7"/>
    </row>
    <row r="20" spans="1:2" ht="16.5" thickBot="1" x14ac:dyDescent="0.3">
      <c r="B20" s="51"/>
    </row>
    <row r="21" spans="1:2" ht="75.75" thickBot="1" x14ac:dyDescent="0.3">
      <c r="A21" s="52" t="s">
        <v>318</v>
      </c>
      <c r="B21" s="303" t="str">
        <f>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row>
    <row r="22" spans="1:2" ht="16.5" thickBot="1" x14ac:dyDescent="0.3">
      <c r="A22" s="52" t="s">
        <v>319</v>
      </c>
      <c r="B22" s="302" t="str">
        <f>'1. паспорт местоположение'!C26</f>
        <v>Калининградская область</v>
      </c>
    </row>
    <row r="23" spans="1:2" ht="16.5" thickBot="1" x14ac:dyDescent="0.3">
      <c r="A23" s="52" t="s">
        <v>301</v>
      </c>
      <c r="B23" s="54" t="s">
        <v>520</v>
      </c>
    </row>
    <row r="24" spans="1:2" ht="16.5" thickBot="1" x14ac:dyDescent="0.3">
      <c r="A24" s="52" t="s">
        <v>320</v>
      </c>
      <c r="B24" s="54">
        <v>0</v>
      </c>
    </row>
    <row r="25" spans="1:2" ht="16.5" thickBot="1" x14ac:dyDescent="0.3">
      <c r="A25" s="55" t="s">
        <v>321</v>
      </c>
      <c r="B25" s="53" t="s">
        <v>470</v>
      </c>
    </row>
    <row r="26" spans="1:2" ht="16.5" thickBot="1" x14ac:dyDescent="0.3">
      <c r="A26" s="56" t="s">
        <v>322</v>
      </c>
      <c r="B26" s="58" t="s">
        <v>558</v>
      </c>
    </row>
    <row r="27" spans="1:2" ht="29.25" thickBot="1" x14ac:dyDescent="0.3">
      <c r="A27" s="63" t="s">
        <v>561</v>
      </c>
      <c r="B27" s="86">
        <f>'6.2. Паспорт фин осв ввод'!C24</f>
        <v>10.96524</v>
      </c>
    </row>
    <row r="28" spans="1:2" ht="16.5" thickBot="1" x14ac:dyDescent="0.3">
      <c r="A28" s="58" t="s">
        <v>323</v>
      </c>
      <c r="B28" s="58" t="s">
        <v>546</v>
      </c>
    </row>
    <row r="29" spans="1:2" ht="29.25" thickBot="1" x14ac:dyDescent="0.3">
      <c r="A29" s="64" t="s">
        <v>324</v>
      </c>
      <c r="B29" s="203">
        <f>'7. Паспорт отчет о закупке'!AD27/1000</f>
        <v>0</v>
      </c>
    </row>
    <row r="30" spans="1:2" ht="29.25" thickBot="1" x14ac:dyDescent="0.3">
      <c r="A30" s="64" t="s">
        <v>325</v>
      </c>
      <c r="B30" s="203">
        <f>B32+B41+B50</f>
        <v>0</v>
      </c>
    </row>
    <row r="31" spans="1:2" ht="16.5" thickBot="1" x14ac:dyDescent="0.3">
      <c r="A31" s="58" t="s">
        <v>326</v>
      </c>
      <c r="B31" s="203"/>
    </row>
    <row r="32" spans="1:2" ht="29.25" thickBot="1" x14ac:dyDescent="0.3">
      <c r="A32" s="64" t="s">
        <v>327</v>
      </c>
      <c r="B32" s="203">
        <f>B33+B37</f>
        <v>0</v>
      </c>
    </row>
    <row r="33" spans="1:3" s="205" customFormat="1" ht="16.5" thickBot="1" x14ac:dyDescent="0.3">
      <c r="A33" s="163" t="s">
        <v>328</v>
      </c>
      <c r="B33" s="204">
        <v>0</v>
      </c>
    </row>
    <row r="34" spans="1:3" ht="16.5" thickBot="1" x14ac:dyDescent="0.3">
      <c r="A34" s="58" t="s">
        <v>329</v>
      </c>
      <c r="B34" s="164">
        <f>B33/$B$27</f>
        <v>0</v>
      </c>
    </row>
    <row r="35" spans="1:3" ht="16.5" thickBot="1" x14ac:dyDescent="0.3">
      <c r="A35" s="58" t="s">
        <v>330</v>
      </c>
      <c r="B35" s="203">
        <v>0</v>
      </c>
      <c r="C35" s="202">
        <v>1</v>
      </c>
    </row>
    <row r="36" spans="1:3" ht="16.5" thickBot="1" x14ac:dyDescent="0.3">
      <c r="A36" s="58" t="s">
        <v>331</v>
      </c>
      <c r="B36" s="203">
        <v>0</v>
      </c>
      <c r="C36" s="202">
        <v>2</v>
      </c>
    </row>
    <row r="37" spans="1:3" s="205" customFormat="1" ht="16.5" thickBot="1" x14ac:dyDescent="0.3">
      <c r="A37" s="163" t="s">
        <v>328</v>
      </c>
      <c r="B37" s="204">
        <v>0</v>
      </c>
    </row>
    <row r="38" spans="1:3" ht="16.5" thickBot="1" x14ac:dyDescent="0.3">
      <c r="A38" s="58" t="s">
        <v>329</v>
      </c>
      <c r="B38" s="164">
        <f>B37/$B$27</f>
        <v>0</v>
      </c>
    </row>
    <row r="39" spans="1:3" ht="16.5" thickBot="1" x14ac:dyDescent="0.3">
      <c r="A39" s="58" t="s">
        <v>330</v>
      </c>
      <c r="B39" s="203">
        <v>0</v>
      </c>
      <c r="C39" s="202">
        <v>1</v>
      </c>
    </row>
    <row r="40" spans="1:3" ht="16.5" thickBot="1" x14ac:dyDescent="0.3">
      <c r="A40" s="58" t="s">
        <v>331</v>
      </c>
      <c r="B40" s="203">
        <v>0</v>
      </c>
      <c r="C40" s="202">
        <v>2</v>
      </c>
    </row>
    <row r="41" spans="1:3" ht="29.25" thickBot="1" x14ac:dyDescent="0.3">
      <c r="A41" s="64" t="s">
        <v>332</v>
      </c>
      <c r="B41" s="203">
        <f>B42+B46</f>
        <v>0</v>
      </c>
    </row>
    <row r="42" spans="1:3" s="205" customFormat="1" ht="16.5" thickBot="1" x14ac:dyDescent="0.3">
      <c r="A42" s="163" t="s">
        <v>328</v>
      </c>
      <c r="B42" s="204">
        <v>0</v>
      </c>
    </row>
    <row r="43" spans="1:3" ht="16.5" thickBot="1" x14ac:dyDescent="0.3">
      <c r="A43" s="58" t="s">
        <v>329</v>
      </c>
      <c r="B43" s="164">
        <f>B42/$B$27</f>
        <v>0</v>
      </c>
    </row>
    <row r="44" spans="1:3" ht="16.5" thickBot="1" x14ac:dyDescent="0.3">
      <c r="A44" s="58" t="s">
        <v>330</v>
      </c>
      <c r="B44" s="203">
        <v>0</v>
      </c>
      <c r="C44" s="202">
        <v>1</v>
      </c>
    </row>
    <row r="45" spans="1:3" ht="16.5" thickBot="1" x14ac:dyDescent="0.3">
      <c r="A45" s="58" t="s">
        <v>331</v>
      </c>
      <c r="B45" s="203">
        <v>0</v>
      </c>
      <c r="C45" s="202">
        <v>2</v>
      </c>
    </row>
    <row r="46" spans="1:3" s="205" customFormat="1" ht="16.5" thickBot="1" x14ac:dyDescent="0.3">
      <c r="A46" s="163" t="s">
        <v>328</v>
      </c>
      <c r="B46" s="204">
        <v>0</v>
      </c>
    </row>
    <row r="47" spans="1:3" ht="16.5" thickBot="1" x14ac:dyDescent="0.3">
      <c r="A47" s="58" t="s">
        <v>329</v>
      </c>
      <c r="B47" s="164">
        <f>B46/$B$27</f>
        <v>0</v>
      </c>
    </row>
    <row r="48" spans="1:3" ht="16.5" thickBot="1" x14ac:dyDescent="0.3">
      <c r="A48" s="58" t="s">
        <v>330</v>
      </c>
      <c r="B48" s="203">
        <v>0</v>
      </c>
      <c r="C48" s="202">
        <v>1</v>
      </c>
    </row>
    <row r="49" spans="1:3" ht="16.5" thickBot="1" x14ac:dyDescent="0.3">
      <c r="A49" s="58" t="s">
        <v>331</v>
      </c>
      <c r="B49" s="203">
        <v>0</v>
      </c>
      <c r="C49" s="202">
        <v>2</v>
      </c>
    </row>
    <row r="50" spans="1:3" ht="29.25" thickBot="1" x14ac:dyDescent="0.3">
      <c r="A50" s="64" t="s">
        <v>333</v>
      </c>
      <c r="B50" s="203">
        <f>B51+B55+B59+B63</f>
        <v>0</v>
      </c>
    </row>
    <row r="51" spans="1:3" s="205" customFormat="1" ht="16.5" thickBot="1" x14ac:dyDescent="0.3">
      <c r="A51" s="163" t="s">
        <v>328</v>
      </c>
      <c r="B51" s="204">
        <v>0</v>
      </c>
    </row>
    <row r="52" spans="1:3" ht="16.5" thickBot="1" x14ac:dyDescent="0.3">
      <c r="A52" s="58" t="s">
        <v>329</v>
      </c>
      <c r="B52" s="164">
        <f>B51/$B$27</f>
        <v>0</v>
      </c>
    </row>
    <row r="53" spans="1:3" ht="16.5" thickBot="1" x14ac:dyDescent="0.3">
      <c r="A53" s="58" t="s">
        <v>330</v>
      </c>
      <c r="B53" s="203">
        <f>'6.2. Паспорт фин осв ввод'!G24+'6.2. Паспорт фин осв ввод'!J24</f>
        <v>0</v>
      </c>
      <c r="C53" s="202">
        <v>1</v>
      </c>
    </row>
    <row r="54" spans="1:3" ht="16.5" thickBot="1" x14ac:dyDescent="0.3">
      <c r="A54" s="58" t="s">
        <v>331</v>
      </c>
      <c r="B54" s="203">
        <f>('6.2. Паспорт фин осв ввод'!G30+'6.2. Паспорт фин осв ввод'!J30)*1.2</f>
        <v>0</v>
      </c>
      <c r="C54" s="202">
        <v>2</v>
      </c>
    </row>
    <row r="55" spans="1:3" s="205" customFormat="1" ht="16.5" thickBot="1" x14ac:dyDescent="0.3">
      <c r="A55" s="163" t="s">
        <v>328</v>
      </c>
      <c r="B55" s="204">
        <v>0</v>
      </c>
    </row>
    <row r="56" spans="1:3" ht="16.5" thickBot="1" x14ac:dyDescent="0.3">
      <c r="A56" s="58" t="s">
        <v>329</v>
      </c>
      <c r="B56" s="164">
        <f>B55/$B$27</f>
        <v>0</v>
      </c>
    </row>
    <row r="57" spans="1:3" ht="16.5" thickBot="1" x14ac:dyDescent="0.3">
      <c r="A57" s="58" t="s">
        <v>330</v>
      </c>
      <c r="B57" s="203">
        <v>0</v>
      </c>
      <c r="C57" s="202">
        <v>1</v>
      </c>
    </row>
    <row r="58" spans="1:3" ht="16.5" thickBot="1" x14ac:dyDescent="0.3">
      <c r="A58" s="58" t="s">
        <v>331</v>
      </c>
      <c r="B58" s="203">
        <v>0</v>
      </c>
      <c r="C58" s="202">
        <v>2</v>
      </c>
    </row>
    <row r="59" spans="1:3" s="205" customFormat="1" ht="16.5" thickBot="1" x14ac:dyDescent="0.3">
      <c r="A59" s="163" t="s">
        <v>328</v>
      </c>
      <c r="B59" s="204">
        <v>0</v>
      </c>
    </row>
    <row r="60" spans="1:3" ht="16.5" thickBot="1" x14ac:dyDescent="0.3">
      <c r="A60" s="58" t="s">
        <v>329</v>
      </c>
      <c r="B60" s="164">
        <f>B59/$B$27</f>
        <v>0</v>
      </c>
    </row>
    <row r="61" spans="1:3" ht="16.5" thickBot="1" x14ac:dyDescent="0.3">
      <c r="A61" s="58" t="s">
        <v>330</v>
      </c>
      <c r="B61" s="203">
        <v>0</v>
      </c>
      <c r="C61" s="202">
        <v>1</v>
      </c>
    </row>
    <row r="62" spans="1:3" ht="16.5" thickBot="1" x14ac:dyDescent="0.3">
      <c r="A62" s="58" t="s">
        <v>331</v>
      </c>
      <c r="B62" s="203">
        <v>0</v>
      </c>
      <c r="C62" s="202">
        <v>2</v>
      </c>
    </row>
    <row r="63" spans="1:3" s="205" customFormat="1" ht="16.5" thickBot="1" x14ac:dyDescent="0.3">
      <c r="A63" s="163" t="s">
        <v>328</v>
      </c>
      <c r="B63" s="204">
        <v>0</v>
      </c>
    </row>
    <row r="64" spans="1:3" ht="16.5" thickBot="1" x14ac:dyDescent="0.3">
      <c r="A64" s="58" t="s">
        <v>329</v>
      </c>
      <c r="B64" s="164">
        <f>B63/$B$27</f>
        <v>0</v>
      </c>
    </row>
    <row r="65" spans="1:3" ht="16.5" thickBot="1" x14ac:dyDescent="0.3">
      <c r="A65" s="58" t="s">
        <v>330</v>
      </c>
      <c r="B65" s="203">
        <v>0</v>
      </c>
      <c r="C65" s="202">
        <v>1</v>
      </c>
    </row>
    <row r="66" spans="1:3" ht="16.5" thickBot="1" x14ac:dyDescent="0.3">
      <c r="A66" s="58" t="s">
        <v>331</v>
      </c>
      <c r="B66" s="203">
        <v>0</v>
      </c>
      <c r="C66" s="202">
        <v>2</v>
      </c>
    </row>
    <row r="67" spans="1:3" ht="29.25" thickBot="1" x14ac:dyDescent="0.3">
      <c r="A67" s="57" t="s">
        <v>334</v>
      </c>
      <c r="B67" s="164">
        <f>B30/B27</f>
        <v>0</v>
      </c>
    </row>
    <row r="68" spans="1:3" ht="16.5" thickBot="1" x14ac:dyDescent="0.3">
      <c r="A68" s="59" t="s">
        <v>326</v>
      </c>
      <c r="B68" s="165" t="s">
        <v>311</v>
      </c>
    </row>
    <row r="69" spans="1:3" ht="16.5" thickBot="1" x14ac:dyDescent="0.3">
      <c r="A69" s="59" t="s">
        <v>335</v>
      </c>
      <c r="B69" s="165" t="s">
        <v>311</v>
      </c>
    </row>
    <row r="70" spans="1:3" ht="16.5" thickBot="1" x14ac:dyDescent="0.3">
      <c r="A70" s="59" t="s">
        <v>336</v>
      </c>
      <c r="B70" s="165" t="s">
        <v>311</v>
      </c>
    </row>
    <row r="71" spans="1:3" ht="16.5" thickBot="1" x14ac:dyDescent="0.3">
      <c r="A71" s="59" t="s">
        <v>337</v>
      </c>
      <c r="B71" s="165" t="s">
        <v>311</v>
      </c>
    </row>
    <row r="72" spans="1:3" ht="16.5" thickBot="1" x14ac:dyDescent="0.3">
      <c r="A72" s="55" t="s">
        <v>338</v>
      </c>
      <c r="B72" s="166">
        <f>B73/$B$27</f>
        <v>0</v>
      </c>
    </row>
    <row r="73" spans="1:3" ht="16.5" thickBot="1" x14ac:dyDescent="0.3">
      <c r="A73" s="55" t="s">
        <v>339</v>
      </c>
      <c r="B73" s="167">
        <f xml:space="preserve"> SUMIF(C33:C66, 1,B33:B66)</f>
        <v>0</v>
      </c>
    </row>
    <row r="74" spans="1:3" ht="16.5" thickBot="1" x14ac:dyDescent="0.3">
      <c r="A74" s="55" t="s">
        <v>340</v>
      </c>
      <c r="B74" s="166">
        <f>B75/$B$27</f>
        <v>0</v>
      </c>
    </row>
    <row r="75" spans="1:3" ht="16.5" thickBot="1" x14ac:dyDescent="0.3">
      <c r="A75" s="56" t="s">
        <v>341</v>
      </c>
      <c r="B75" s="167">
        <f xml:space="preserve"> SUMIF(C35:C68, 2,B35:B68)</f>
        <v>0</v>
      </c>
    </row>
    <row r="76" spans="1:3" ht="30" x14ac:dyDescent="0.25">
      <c r="A76" s="57" t="s">
        <v>342</v>
      </c>
      <c r="B76" s="59" t="s">
        <v>518</v>
      </c>
    </row>
    <row r="77" spans="1:3" x14ac:dyDescent="0.25">
      <c r="A77" s="61" t="s">
        <v>343</v>
      </c>
      <c r="B77" s="61" t="s">
        <v>563</v>
      </c>
    </row>
    <row r="78" spans="1:3" x14ac:dyDescent="0.25">
      <c r="A78" s="61" t="s">
        <v>344</v>
      </c>
      <c r="B78" s="61"/>
    </row>
    <row r="79" spans="1:3" x14ac:dyDescent="0.25">
      <c r="A79" s="61" t="s">
        <v>345</v>
      </c>
      <c r="B79" s="61"/>
    </row>
    <row r="80" spans="1:3" x14ac:dyDescent="0.25">
      <c r="A80" s="61" t="s">
        <v>346</v>
      </c>
      <c r="B80" s="61"/>
    </row>
    <row r="81" spans="1:2" ht="16.5" thickBot="1" x14ac:dyDescent="0.3">
      <c r="A81" s="62" t="s">
        <v>347</v>
      </c>
      <c r="B81" s="62"/>
    </row>
    <row r="82" spans="1:2" ht="30.75" thickBot="1" x14ac:dyDescent="0.3">
      <c r="A82" s="59" t="s">
        <v>348</v>
      </c>
      <c r="B82" s="60" t="s">
        <v>470</v>
      </c>
    </row>
    <row r="83" spans="1:2" ht="29.25" thickBot="1" x14ac:dyDescent="0.3">
      <c r="A83" s="55" t="s">
        <v>349</v>
      </c>
      <c r="B83" s="168">
        <v>0</v>
      </c>
    </row>
    <row r="84" spans="1:2" ht="16.5" thickBot="1" x14ac:dyDescent="0.3">
      <c r="A84" s="59" t="s">
        <v>326</v>
      </c>
      <c r="B84" s="169"/>
    </row>
    <row r="85" spans="1:2" ht="16.5" thickBot="1" x14ac:dyDescent="0.3">
      <c r="A85" s="59" t="s">
        <v>350</v>
      </c>
      <c r="B85" s="168">
        <v>0</v>
      </c>
    </row>
    <row r="86" spans="1:2" ht="16.5" thickBot="1" x14ac:dyDescent="0.3">
      <c r="A86" s="59" t="s">
        <v>351</v>
      </c>
      <c r="B86" s="169">
        <v>0</v>
      </c>
    </row>
    <row r="87" spans="1:2" ht="16.5" thickBot="1" x14ac:dyDescent="0.3">
      <c r="A87" s="67" t="s">
        <v>352</v>
      </c>
      <c r="B87" s="197"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62" t="s">
        <v>471</v>
      </c>
    </row>
    <row r="94" spans="1:2" x14ac:dyDescent="0.25">
      <c r="A94" s="61" t="s">
        <v>359</v>
      </c>
      <c r="B94" s="463"/>
    </row>
    <row r="95" spans="1:2" x14ac:dyDescent="0.25">
      <c r="A95" s="61" t="s">
        <v>360</v>
      </c>
      <c r="B95" s="463"/>
    </row>
    <row r="96" spans="1:2" x14ac:dyDescent="0.25">
      <c r="A96" s="61" t="s">
        <v>361</v>
      </c>
      <c r="B96" s="463"/>
    </row>
    <row r="97" spans="1:2" x14ac:dyDescent="0.25">
      <c r="A97" s="61" t="s">
        <v>362</v>
      </c>
      <c r="B97" s="463"/>
    </row>
    <row r="98" spans="1:2" ht="16.5" thickBot="1" x14ac:dyDescent="0.3">
      <c r="A98" s="70" t="s">
        <v>363</v>
      </c>
      <c r="B98" s="464"/>
    </row>
    <row r="101" spans="1:2" x14ac:dyDescent="0.25">
      <c r="A101" s="206"/>
      <c r="B101" s="207"/>
    </row>
    <row r="102" spans="1:2" x14ac:dyDescent="0.25">
      <c r="B102" s="208"/>
    </row>
    <row r="103" spans="1:2" x14ac:dyDescent="0.25">
      <c r="B103" s="209"/>
    </row>
  </sheetData>
  <mergeCells count="10">
    <mergeCell ref="A5:B5"/>
    <mergeCell ref="A7:B7"/>
    <mergeCell ref="A9:B9"/>
    <mergeCell ref="A10:B10"/>
    <mergeCell ref="A12:B12"/>
    <mergeCell ref="A13:B13"/>
    <mergeCell ref="A15:B15"/>
    <mergeCell ref="A16:B16"/>
    <mergeCell ref="A18:B18"/>
    <mergeCell ref="B93:B98"/>
  </mergeCells>
  <pageMargins left="0.70866141732283472" right="0.70866141732283472" top="0.74803149606299213" bottom="0.74803149606299213"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0" workbookViewId="0">
      <selection activeCell="A17" sqref="A17:S17"/>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531</v>
      </c>
    </row>
    <row r="4" spans="1:28" s="4" customFormat="1" ht="18.75" customHeight="1" x14ac:dyDescent="0.2">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row>
    <row r="5" spans="1:28" s="4" customFormat="1" ht="15.75" x14ac:dyDescent="0.2">
      <c r="A5" s="101"/>
    </row>
    <row r="6" spans="1:28" s="4" customFormat="1" ht="18.75" x14ac:dyDescent="0.2">
      <c r="A6" s="335" t="s">
        <v>7</v>
      </c>
      <c r="B6" s="335"/>
      <c r="C6" s="335"/>
      <c r="D6" s="335"/>
      <c r="E6" s="335"/>
      <c r="F6" s="335"/>
      <c r="G6" s="335"/>
      <c r="H6" s="335"/>
      <c r="I6" s="335"/>
      <c r="J6" s="335"/>
      <c r="K6" s="335"/>
      <c r="L6" s="335"/>
      <c r="M6" s="335"/>
      <c r="N6" s="335"/>
      <c r="O6" s="335"/>
      <c r="P6" s="335"/>
      <c r="Q6" s="335"/>
      <c r="R6" s="335"/>
      <c r="S6" s="335"/>
      <c r="T6" s="84"/>
      <c r="U6" s="84"/>
      <c r="V6" s="84"/>
      <c r="W6" s="84"/>
      <c r="X6" s="84"/>
      <c r="Y6" s="84"/>
      <c r="Z6" s="84"/>
      <c r="AA6" s="84"/>
      <c r="AB6" s="84"/>
    </row>
    <row r="7" spans="1:28" s="4" customFormat="1" ht="18.75" x14ac:dyDescent="0.2">
      <c r="A7" s="335"/>
      <c r="B7" s="335"/>
      <c r="C7" s="335"/>
      <c r="D7" s="335"/>
      <c r="E7" s="335"/>
      <c r="F7" s="335"/>
      <c r="G7" s="335"/>
      <c r="H7" s="335"/>
      <c r="I7" s="335"/>
      <c r="J7" s="335"/>
      <c r="K7" s="335"/>
      <c r="L7" s="335"/>
      <c r="M7" s="335"/>
      <c r="N7" s="335"/>
      <c r="O7" s="335"/>
      <c r="P7" s="335"/>
      <c r="Q7" s="335"/>
      <c r="R7" s="335"/>
      <c r="S7" s="335"/>
      <c r="T7" s="84"/>
      <c r="U7" s="84"/>
      <c r="V7" s="84"/>
      <c r="W7" s="84"/>
      <c r="X7" s="84"/>
      <c r="Y7" s="84"/>
      <c r="Z7" s="84"/>
      <c r="AA7" s="84"/>
      <c r="AB7" s="84"/>
    </row>
    <row r="8" spans="1:28" s="4" customFormat="1" ht="18.75" x14ac:dyDescent="0.2">
      <c r="A8" s="340" t="str">
        <f>'1. паспорт местоположение'!A9:C9</f>
        <v>Акционерное общество "Россети Янтарь"</v>
      </c>
      <c r="B8" s="340"/>
      <c r="C8" s="340"/>
      <c r="D8" s="340"/>
      <c r="E8" s="340"/>
      <c r="F8" s="340"/>
      <c r="G8" s="340"/>
      <c r="H8" s="340"/>
      <c r="I8" s="340"/>
      <c r="J8" s="340"/>
      <c r="K8" s="340"/>
      <c r="L8" s="340"/>
      <c r="M8" s="340"/>
      <c r="N8" s="340"/>
      <c r="O8" s="340"/>
      <c r="P8" s="340"/>
      <c r="Q8" s="340"/>
      <c r="R8" s="340"/>
      <c r="S8" s="340"/>
      <c r="T8" s="84"/>
      <c r="U8" s="84"/>
      <c r="V8" s="84"/>
      <c r="W8" s="84"/>
      <c r="X8" s="84"/>
      <c r="Y8" s="84"/>
      <c r="Z8" s="84"/>
      <c r="AA8" s="84"/>
      <c r="AB8" s="84"/>
    </row>
    <row r="9" spans="1:28" s="4" customFormat="1" ht="18.75" x14ac:dyDescent="0.2">
      <c r="A9" s="332" t="s">
        <v>6</v>
      </c>
      <c r="B9" s="332"/>
      <c r="C9" s="332"/>
      <c r="D9" s="332"/>
      <c r="E9" s="332"/>
      <c r="F9" s="332"/>
      <c r="G9" s="332"/>
      <c r="H9" s="332"/>
      <c r="I9" s="332"/>
      <c r="J9" s="332"/>
      <c r="K9" s="332"/>
      <c r="L9" s="332"/>
      <c r="M9" s="332"/>
      <c r="N9" s="332"/>
      <c r="O9" s="332"/>
      <c r="P9" s="332"/>
      <c r="Q9" s="332"/>
      <c r="R9" s="332"/>
      <c r="S9" s="332"/>
      <c r="T9" s="84"/>
      <c r="U9" s="84"/>
      <c r="V9" s="84"/>
      <c r="W9" s="84"/>
      <c r="X9" s="84"/>
      <c r="Y9" s="84"/>
      <c r="Z9" s="84"/>
      <c r="AA9" s="84"/>
      <c r="AB9" s="84"/>
    </row>
    <row r="10" spans="1:28" s="4" customFormat="1" ht="18.75" x14ac:dyDescent="0.2">
      <c r="A10" s="335"/>
      <c r="B10" s="335"/>
      <c r="C10" s="335"/>
      <c r="D10" s="335"/>
      <c r="E10" s="335"/>
      <c r="F10" s="335"/>
      <c r="G10" s="335"/>
      <c r="H10" s="335"/>
      <c r="I10" s="335"/>
      <c r="J10" s="335"/>
      <c r="K10" s="335"/>
      <c r="L10" s="335"/>
      <c r="M10" s="335"/>
      <c r="N10" s="335"/>
      <c r="O10" s="335"/>
      <c r="P10" s="335"/>
      <c r="Q10" s="335"/>
      <c r="R10" s="335"/>
      <c r="S10" s="335"/>
      <c r="T10" s="84"/>
      <c r="U10" s="84"/>
      <c r="V10" s="84"/>
      <c r="W10" s="84"/>
      <c r="X10" s="84"/>
      <c r="Y10" s="84"/>
      <c r="Z10" s="84"/>
      <c r="AA10" s="84"/>
      <c r="AB10" s="84"/>
    </row>
    <row r="11" spans="1:28" s="4" customFormat="1" ht="18.75" x14ac:dyDescent="0.2">
      <c r="A11" s="340" t="str">
        <f>'1. паспорт местоположение'!A12:C12</f>
        <v>M_ПАК-2</v>
      </c>
      <c r="B11" s="340"/>
      <c r="C11" s="340"/>
      <c r="D11" s="340"/>
      <c r="E11" s="340"/>
      <c r="F11" s="340"/>
      <c r="G11" s="340"/>
      <c r="H11" s="340"/>
      <c r="I11" s="340"/>
      <c r="J11" s="340"/>
      <c r="K11" s="340"/>
      <c r="L11" s="340"/>
      <c r="M11" s="340"/>
      <c r="N11" s="340"/>
      <c r="O11" s="340"/>
      <c r="P11" s="340"/>
      <c r="Q11" s="340"/>
      <c r="R11" s="340"/>
      <c r="S11" s="340"/>
      <c r="T11" s="84"/>
      <c r="U11" s="84"/>
      <c r="V11" s="84"/>
      <c r="W11" s="84"/>
      <c r="X11" s="84"/>
      <c r="Y11" s="84"/>
      <c r="Z11" s="84"/>
      <c r="AA11" s="84"/>
      <c r="AB11" s="84"/>
    </row>
    <row r="12" spans="1:28" s="4" customFormat="1" ht="18.75" x14ac:dyDescent="0.2">
      <c r="A12" s="332" t="s">
        <v>5</v>
      </c>
      <c r="B12" s="332"/>
      <c r="C12" s="332"/>
      <c r="D12" s="332"/>
      <c r="E12" s="332"/>
      <c r="F12" s="332"/>
      <c r="G12" s="332"/>
      <c r="H12" s="332"/>
      <c r="I12" s="332"/>
      <c r="J12" s="332"/>
      <c r="K12" s="332"/>
      <c r="L12" s="332"/>
      <c r="M12" s="332"/>
      <c r="N12" s="332"/>
      <c r="O12" s="332"/>
      <c r="P12" s="332"/>
      <c r="Q12" s="332"/>
      <c r="R12" s="332"/>
      <c r="S12" s="332"/>
      <c r="T12" s="84"/>
      <c r="U12" s="84"/>
      <c r="V12" s="84"/>
      <c r="W12" s="84"/>
      <c r="X12" s="84"/>
      <c r="Y12" s="84"/>
      <c r="Z12" s="84"/>
      <c r="AA12" s="84"/>
      <c r="AB12" s="84"/>
    </row>
    <row r="13" spans="1:28" s="105"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104"/>
      <c r="U13" s="104"/>
      <c r="V13" s="104"/>
      <c r="W13" s="104"/>
      <c r="X13" s="104"/>
      <c r="Y13" s="104"/>
      <c r="Z13" s="104"/>
      <c r="AA13" s="104"/>
      <c r="AB13" s="104"/>
    </row>
    <row r="14" spans="1:28" s="106" customFormat="1" ht="12" x14ac:dyDescent="0.2">
      <c r="A14" s="340" t="str">
        <f>'1. паспорт местоположение'!A15:C15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4" s="340"/>
      <c r="C14" s="340"/>
      <c r="D14" s="340"/>
      <c r="E14" s="340"/>
      <c r="F14" s="340"/>
      <c r="G14" s="340"/>
      <c r="H14" s="340"/>
      <c r="I14" s="340"/>
      <c r="J14" s="340"/>
      <c r="K14" s="340"/>
      <c r="L14" s="340"/>
      <c r="M14" s="340"/>
      <c r="N14" s="340"/>
      <c r="O14" s="340"/>
      <c r="P14" s="340"/>
      <c r="Q14" s="340"/>
      <c r="R14" s="340"/>
      <c r="S14" s="340"/>
      <c r="T14" s="102"/>
      <c r="U14" s="102"/>
      <c r="V14" s="102"/>
      <c r="W14" s="102"/>
      <c r="X14" s="102"/>
      <c r="Y14" s="102"/>
      <c r="Z14" s="102"/>
      <c r="AA14" s="102"/>
      <c r="AB14" s="102"/>
    </row>
    <row r="15" spans="1:28" s="106" customFormat="1" ht="15" customHeight="1" x14ac:dyDescent="0.2">
      <c r="A15" s="332" t="s">
        <v>4</v>
      </c>
      <c r="B15" s="332"/>
      <c r="C15" s="332"/>
      <c r="D15" s="332"/>
      <c r="E15" s="332"/>
      <c r="F15" s="332"/>
      <c r="G15" s="332"/>
      <c r="H15" s="332"/>
      <c r="I15" s="332"/>
      <c r="J15" s="332"/>
      <c r="K15" s="332"/>
      <c r="L15" s="332"/>
      <c r="M15" s="332"/>
      <c r="N15" s="332"/>
      <c r="O15" s="332"/>
      <c r="P15" s="332"/>
      <c r="Q15" s="332"/>
      <c r="R15" s="332"/>
      <c r="S15" s="332"/>
      <c r="T15" s="103"/>
      <c r="U15" s="103"/>
      <c r="V15" s="103"/>
      <c r="W15" s="103"/>
      <c r="X15" s="103"/>
      <c r="Y15" s="103"/>
      <c r="Z15" s="103"/>
      <c r="AA15" s="103"/>
      <c r="AB15" s="103"/>
    </row>
    <row r="16" spans="1:28" s="106"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107"/>
      <c r="U16" s="107"/>
      <c r="V16" s="107"/>
      <c r="W16" s="107"/>
      <c r="X16" s="107"/>
      <c r="Y16" s="107"/>
    </row>
    <row r="17" spans="1:28" s="106" customFormat="1" ht="45.75" customHeight="1" x14ac:dyDescent="0.2">
      <c r="A17" s="333" t="s">
        <v>422</v>
      </c>
      <c r="B17" s="333"/>
      <c r="C17" s="333"/>
      <c r="D17" s="333"/>
      <c r="E17" s="333"/>
      <c r="F17" s="333"/>
      <c r="G17" s="333"/>
      <c r="H17" s="333"/>
      <c r="I17" s="333"/>
      <c r="J17" s="333"/>
      <c r="K17" s="333"/>
      <c r="L17" s="333"/>
      <c r="M17" s="333"/>
      <c r="N17" s="333"/>
      <c r="O17" s="333"/>
      <c r="P17" s="333"/>
      <c r="Q17" s="333"/>
      <c r="R17" s="333"/>
      <c r="S17" s="333"/>
      <c r="T17" s="108"/>
      <c r="U17" s="108"/>
      <c r="V17" s="108"/>
      <c r="W17" s="108"/>
      <c r="X17" s="108"/>
      <c r="Y17" s="108"/>
      <c r="Z17" s="108"/>
      <c r="AA17" s="108"/>
      <c r="AB17" s="108"/>
    </row>
    <row r="18" spans="1:28" s="106"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107"/>
      <c r="U18" s="107"/>
      <c r="V18" s="107"/>
      <c r="W18" s="107"/>
      <c r="X18" s="107"/>
      <c r="Y18" s="107"/>
    </row>
    <row r="19" spans="1:28" s="106" customFormat="1" ht="54" customHeight="1" x14ac:dyDescent="0.2">
      <c r="A19" s="339" t="s">
        <v>3</v>
      </c>
      <c r="B19" s="339" t="s">
        <v>94</v>
      </c>
      <c r="C19" s="341" t="s">
        <v>317</v>
      </c>
      <c r="D19" s="339" t="s">
        <v>316</v>
      </c>
      <c r="E19" s="339" t="s">
        <v>93</v>
      </c>
      <c r="F19" s="339" t="s">
        <v>92</v>
      </c>
      <c r="G19" s="339" t="s">
        <v>312</v>
      </c>
      <c r="H19" s="339" t="s">
        <v>91</v>
      </c>
      <c r="I19" s="339" t="s">
        <v>90</v>
      </c>
      <c r="J19" s="339" t="s">
        <v>89</v>
      </c>
      <c r="K19" s="339" t="s">
        <v>88</v>
      </c>
      <c r="L19" s="339" t="s">
        <v>87</v>
      </c>
      <c r="M19" s="339" t="s">
        <v>86</v>
      </c>
      <c r="N19" s="339" t="s">
        <v>85</v>
      </c>
      <c r="O19" s="339" t="s">
        <v>84</v>
      </c>
      <c r="P19" s="339" t="s">
        <v>83</v>
      </c>
      <c r="Q19" s="339" t="s">
        <v>315</v>
      </c>
      <c r="R19" s="339"/>
      <c r="S19" s="343" t="s">
        <v>416</v>
      </c>
      <c r="T19" s="107"/>
      <c r="U19" s="107"/>
      <c r="V19" s="107"/>
      <c r="W19" s="107"/>
      <c r="X19" s="107"/>
      <c r="Y19" s="107"/>
    </row>
    <row r="20" spans="1:28" s="106" customFormat="1" ht="180.75" customHeight="1" x14ac:dyDescent="0.2">
      <c r="A20" s="339"/>
      <c r="B20" s="339"/>
      <c r="C20" s="342"/>
      <c r="D20" s="339"/>
      <c r="E20" s="339"/>
      <c r="F20" s="339"/>
      <c r="G20" s="339"/>
      <c r="H20" s="339"/>
      <c r="I20" s="339"/>
      <c r="J20" s="339"/>
      <c r="K20" s="339"/>
      <c r="L20" s="339"/>
      <c r="M20" s="339"/>
      <c r="N20" s="339"/>
      <c r="O20" s="339"/>
      <c r="P20" s="339"/>
      <c r="Q20" s="156" t="s">
        <v>313</v>
      </c>
      <c r="R20" s="157" t="s">
        <v>314</v>
      </c>
      <c r="S20" s="343"/>
      <c r="T20" s="113"/>
      <c r="U20" s="113"/>
      <c r="V20" s="113"/>
      <c r="W20" s="113"/>
      <c r="X20" s="113"/>
      <c r="Y20" s="113"/>
      <c r="Z20" s="114"/>
      <c r="AA20" s="114"/>
      <c r="AB20" s="114"/>
    </row>
    <row r="21" spans="1:28" s="106" customFormat="1" ht="18.75" x14ac:dyDescent="0.2">
      <c r="A21" s="156">
        <v>1</v>
      </c>
      <c r="B21" s="158">
        <v>2</v>
      </c>
      <c r="C21" s="156">
        <v>3</v>
      </c>
      <c r="D21" s="158">
        <v>4</v>
      </c>
      <c r="E21" s="156">
        <v>5</v>
      </c>
      <c r="F21" s="158">
        <v>6</v>
      </c>
      <c r="G21" s="156">
        <v>7</v>
      </c>
      <c r="H21" s="158">
        <v>8</v>
      </c>
      <c r="I21" s="156">
        <v>9</v>
      </c>
      <c r="J21" s="158">
        <v>10</v>
      </c>
      <c r="K21" s="156">
        <v>11</v>
      </c>
      <c r="L21" s="158">
        <v>12</v>
      </c>
      <c r="M21" s="156">
        <v>13</v>
      </c>
      <c r="N21" s="158">
        <v>14</v>
      </c>
      <c r="O21" s="156">
        <v>15</v>
      </c>
      <c r="P21" s="158">
        <v>16</v>
      </c>
      <c r="Q21" s="156">
        <v>17</v>
      </c>
      <c r="R21" s="158">
        <v>18</v>
      </c>
      <c r="S21" s="156">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9"/>
      <c r="B23" s="158" t="s">
        <v>310</v>
      </c>
      <c r="C23" s="158"/>
      <c r="D23" s="158"/>
      <c r="E23" s="159" t="s">
        <v>311</v>
      </c>
      <c r="F23" s="159" t="s">
        <v>311</v>
      </c>
      <c r="G23" s="159" t="s">
        <v>311</v>
      </c>
      <c r="H23" s="159"/>
      <c r="I23" s="159"/>
      <c r="J23" s="159"/>
      <c r="K23" s="159"/>
      <c r="L23" s="159"/>
      <c r="M23" s="159"/>
      <c r="N23" s="159"/>
      <c r="O23" s="159"/>
      <c r="P23" s="159"/>
      <c r="Q23" s="160"/>
      <c r="R23" s="161"/>
      <c r="S23" s="161"/>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531</v>
      </c>
    </row>
    <row r="5" spans="1:20" s="4" customFormat="1" ht="18.75" customHeight="1" x14ac:dyDescent="0.3">
      <c r="H5" s="100"/>
      <c r="T5" s="3"/>
    </row>
    <row r="6" spans="1:20" s="4" customFormat="1" x14ac:dyDescent="0.2">
      <c r="A6" s="331" t="str">
        <f>'1. паспорт местоположение'!A5:C5</f>
        <v>Год раскрытия информации: 2023 год</v>
      </c>
      <c r="B6" s="331"/>
      <c r="C6" s="331"/>
      <c r="D6" s="331"/>
      <c r="E6" s="331"/>
      <c r="F6" s="331"/>
      <c r="G6" s="331"/>
      <c r="H6" s="331"/>
      <c r="I6" s="331"/>
      <c r="J6" s="331"/>
      <c r="K6" s="331"/>
      <c r="L6" s="331"/>
      <c r="M6" s="331"/>
      <c r="N6" s="331"/>
      <c r="O6" s="331"/>
      <c r="P6" s="331"/>
      <c r="Q6" s="331"/>
      <c r="R6" s="331"/>
      <c r="S6" s="331"/>
      <c r="T6" s="331"/>
    </row>
    <row r="7" spans="1:20" s="4" customFormat="1" x14ac:dyDescent="0.2">
      <c r="A7" s="101"/>
      <c r="H7" s="100"/>
    </row>
    <row r="8" spans="1:20" s="4" customFormat="1" ht="18.75" x14ac:dyDescent="0.2">
      <c r="A8" s="335" t="s">
        <v>7</v>
      </c>
      <c r="B8" s="335"/>
      <c r="C8" s="335"/>
      <c r="D8" s="335"/>
      <c r="E8" s="335"/>
      <c r="F8" s="335"/>
      <c r="G8" s="335"/>
      <c r="H8" s="335"/>
      <c r="I8" s="335"/>
      <c r="J8" s="335"/>
      <c r="K8" s="335"/>
      <c r="L8" s="335"/>
      <c r="M8" s="335"/>
      <c r="N8" s="335"/>
      <c r="O8" s="335"/>
      <c r="P8" s="335"/>
      <c r="Q8" s="335"/>
      <c r="R8" s="335"/>
      <c r="S8" s="335"/>
      <c r="T8" s="335"/>
    </row>
    <row r="9" spans="1:20" s="4" customFormat="1" ht="18.75" x14ac:dyDescent="0.2">
      <c r="A9" s="335"/>
      <c r="B9" s="335"/>
      <c r="C9" s="335"/>
      <c r="D9" s="335"/>
      <c r="E9" s="335"/>
      <c r="F9" s="335"/>
      <c r="G9" s="335"/>
      <c r="H9" s="335"/>
      <c r="I9" s="335"/>
      <c r="J9" s="335"/>
      <c r="K9" s="335"/>
      <c r="L9" s="335"/>
      <c r="M9" s="335"/>
      <c r="N9" s="335"/>
      <c r="O9" s="335"/>
      <c r="P9" s="335"/>
      <c r="Q9" s="335"/>
      <c r="R9" s="335"/>
      <c r="S9" s="335"/>
      <c r="T9" s="335"/>
    </row>
    <row r="10" spans="1:20" s="4" customFormat="1" ht="18.75" customHeight="1" x14ac:dyDescent="0.2">
      <c r="A10" s="340" t="str">
        <f>'1. паспорт местоположение'!A9:C9</f>
        <v>Акционерное общество "Россети Янтарь"</v>
      </c>
      <c r="B10" s="340"/>
      <c r="C10" s="340"/>
      <c r="D10" s="340"/>
      <c r="E10" s="340"/>
      <c r="F10" s="340"/>
      <c r="G10" s="340"/>
      <c r="H10" s="340"/>
      <c r="I10" s="340"/>
      <c r="J10" s="340"/>
      <c r="K10" s="340"/>
      <c r="L10" s="340"/>
      <c r="M10" s="340"/>
      <c r="N10" s="340"/>
      <c r="O10" s="340"/>
      <c r="P10" s="340"/>
      <c r="Q10" s="340"/>
      <c r="R10" s="340"/>
      <c r="S10" s="340"/>
      <c r="T10" s="340"/>
    </row>
    <row r="11" spans="1:20" s="4" customFormat="1" ht="18.75" customHeight="1" x14ac:dyDescent="0.2">
      <c r="A11" s="332" t="s">
        <v>6</v>
      </c>
      <c r="B11" s="332"/>
      <c r="C11" s="332"/>
      <c r="D11" s="332"/>
      <c r="E11" s="332"/>
      <c r="F11" s="332"/>
      <c r="G11" s="332"/>
      <c r="H11" s="332"/>
      <c r="I11" s="332"/>
      <c r="J11" s="332"/>
      <c r="K11" s="332"/>
      <c r="L11" s="332"/>
      <c r="M11" s="332"/>
      <c r="N11" s="332"/>
      <c r="O11" s="332"/>
      <c r="P11" s="332"/>
      <c r="Q11" s="332"/>
      <c r="R11" s="332"/>
      <c r="S11" s="332"/>
      <c r="T11" s="332"/>
    </row>
    <row r="12" spans="1:20" s="4" customFormat="1" ht="18.75" x14ac:dyDescent="0.2">
      <c r="A12" s="335"/>
      <c r="B12" s="335"/>
      <c r="C12" s="335"/>
      <c r="D12" s="335"/>
      <c r="E12" s="335"/>
      <c r="F12" s="335"/>
      <c r="G12" s="335"/>
      <c r="H12" s="335"/>
      <c r="I12" s="335"/>
      <c r="J12" s="335"/>
      <c r="K12" s="335"/>
      <c r="L12" s="335"/>
      <c r="M12" s="335"/>
      <c r="N12" s="335"/>
      <c r="O12" s="335"/>
      <c r="P12" s="335"/>
      <c r="Q12" s="335"/>
      <c r="R12" s="335"/>
      <c r="S12" s="335"/>
      <c r="T12" s="335"/>
    </row>
    <row r="13" spans="1:20" s="4" customFormat="1" ht="18.75" customHeight="1" x14ac:dyDescent="0.2">
      <c r="A13" s="340" t="str">
        <f>'1. паспорт местоположение'!A12:C12</f>
        <v>M_ПАК-2</v>
      </c>
      <c r="B13" s="340"/>
      <c r="C13" s="340"/>
      <c r="D13" s="340"/>
      <c r="E13" s="340"/>
      <c r="F13" s="340"/>
      <c r="G13" s="340"/>
      <c r="H13" s="340"/>
      <c r="I13" s="340"/>
      <c r="J13" s="340"/>
      <c r="K13" s="340"/>
      <c r="L13" s="340"/>
      <c r="M13" s="340"/>
      <c r="N13" s="340"/>
      <c r="O13" s="340"/>
      <c r="P13" s="340"/>
      <c r="Q13" s="340"/>
      <c r="R13" s="340"/>
      <c r="S13" s="340"/>
      <c r="T13" s="340"/>
    </row>
    <row r="14" spans="1:20" s="4" customFormat="1" ht="18.75" customHeight="1" x14ac:dyDescent="0.2">
      <c r="A14" s="332" t="s">
        <v>5</v>
      </c>
      <c r="B14" s="332"/>
      <c r="C14" s="332"/>
      <c r="D14" s="332"/>
      <c r="E14" s="332"/>
      <c r="F14" s="332"/>
      <c r="G14" s="332"/>
      <c r="H14" s="332"/>
      <c r="I14" s="332"/>
      <c r="J14" s="332"/>
      <c r="K14" s="332"/>
      <c r="L14" s="332"/>
      <c r="M14" s="332"/>
      <c r="N14" s="332"/>
      <c r="O14" s="332"/>
      <c r="P14" s="332"/>
      <c r="Q14" s="332"/>
      <c r="R14" s="332"/>
      <c r="S14" s="332"/>
      <c r="T14" s="332"/>
    </row>
    <row r="15" spans="1:20" s="105" customFormat="1" ht="15.75" customHeight="1" x14ac:dyDescent="0.2">
      <c r="A15" s="344"/>
      <c r="B15" s="344"/>
      <c r="C15" s="344"/>
      <c r="D15" s="344"/>
      <c r="E15" s="344"/>
      <c r="F15" s="344"/>
      <c r="G15" s="344"/>
      <c r="H15" s="344"/>
      <c r="I15" s="344"/>
      <c r="J15" s="344"/>
      <c r="K15" s="344"/>
      <c r="L15" s="344"/>
      <c r="M15" s="344"/>
      <c r="N15" s="344"/>
      <c r="O15" s="344"/>
      <c r="P15" s="344"/>
      <c r="Q15" s="344"/>
      <c r="R15" s="344"/>
      <c r="S15" s="344"/>
      <c r="T15" s="344"/>
    </row>
    <row r="16" spans="1:20" s="106" customFormat="1" ht="27" customHeight="1" x14ac:dyDescent="0.2">
      <c r="A16" s="361"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6" s="361"/>
      <c r="C16" s="361"/>
      <c r="D16" s="361"/>
      <c r="E16" s="361"/>
      <c r="F16" s="361"/>
      <c r="G16" s="361"/>
      <c r="H16" s="361"/>
      <c r="I16" s="361"/>
      <c r="J16" s="361"/>
      <c r="K16" s="361"/>
      <c r="L16" s="361"/>
      <c r="M16" s="361"/>
      <c r="N16" s="361"/>
      <c r="O16" s="361"/>
      <c r="P16" s="361"/>
      <c r="Q16" s="361"/>
      <c r="R16" s="361"/>
      <c r="S16" s="361"/>
      <c r="T16" s="361"/>
    </row>
    <row r="17" spans="1:113" s="106" customFormat="1" ht="15" customHeight="1" x14ac:dyDescent="0.2">
      <c r="A17" s="332" t="s">
        <v>4</v>
      </c>
      <c r="B17" s="332"/>
      <c r="C17" s="332"/>
      <c r="D17" s="332"/>
      <c r="E17" s="332"/>
      <c r="F17" s="332"/>
      <c r="G17" s="332"/>
      <c r="H17" s="332"/>
      <c r="I17" s="332"/>
      <c r="J17" s="332"/>
      <c r="K17" s="332"/>
      <c r="L17" s="332"/>
      <c r="M17" s="332"/>
      <c r="N17" s="332"/>
      <c r="O17" s="332"/>
      <c r="P17" s="332"/>
      <c r="Q17" s="332"/>
      <c r="R17" s="332"/>
      <c r="S17" s="332"/>
      <c r="T17" s="332"/>
    </row>
    <row r="18" spans="1:113" s="106"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106" customFormat="1" ht="15" customHeight="1" x14ac:dyDescent="0.2">
      <c r="A19" s="334" t="s">
        <v>427</v>
      </c>
      <c r="B19" s="334"/>
      <c r="C19" s="334"/>
      <c r="D19" s="334"/>
      <c r="E19" s="334"/>
      <c r="F19" s="334"/>
      <c r="G19" s="334"/>
      <c r="H19" s="334"/>
      <c r="I19" s="334"/>
      <c r="J19" s="334"/>
      <c r="K19" s="334"/>
      <c r="L19" s="334"/>
      <c r="M19" s="334"/>
      <c r="N19" s="334"/>
      <c r="O19" s="334"/>
      <c r="P19" s="334"/>
      <c r="Q19" s="334"/>
      <c r="R19" s="334"/>
      <c r="S19" s="334"/>
      <c r="T19" s="334"/>
    </row>
    <row r="20" spans="1:113" s="15" customFormat="1" ht="21" customHeight="1" x14ac:dyDescent="0.25">
      <c r="A20" s="362"/>
      <c r="B20" s="362"/>
      <c r="C20" s="362"/>
      <c r="D20" s="362"/>
      <c r="E20" s="362"/>
      <c r="F20" s="362"/>
      <c r="G20" s="362"/>
      <c r="H20" s="362"/>
      <c r="I20" s="362"/>
      <c r="J20" s="362"/>
      <c r="K20" s="362"/>
      <c r="L20" s="362"/>
      <c r="M20" s="362"/>
      <c r="N20" s="362"/>
      <c r="O20" s="362"/>
      <c r="P20" s="362"/>
      <c r="Q20" s="362"/>
      <c r="R20" s="362"/>
      <c r="S20" s="362"/>
      <c r="T20" s="362"/>
    </row>
    <row r="21" spans="1:113" ht="46.5" customHeight="1" x14ac:dyDescent="0.25">
      <c r="A21" s="355" t="s">
        <v>3</v>
      </c>
      <c r="B21" s="348" t="s">
        <v>219</v>
      </c>
      <c r="C21" s="349"/>
      <c r="D21" s="352" t="s">
        <v>116</v>
      </c>
      <c r="E21" s="348" t="s">
        <v>455</v>
      </c>
      <c r="F21" s="349"/>
      <c r="G21" s="348" t="s">
        <v>258</v>
      </c>
      <c r="H21" s="349"/>
      <c r="I21" s="348" t="s">
        <v>115</v>
      </c>
      <c r="J21" s="349"/>
      <c r="K21" s="352" t="s">
        <v>114</v>
      </c>
      <c r="L21" s="348" t="s">
        <v>113</v>
      </c>
      <c r="M21" s="349"/>
      <c r="N21" s="348" t="s">
        <v>515</v>
      </c>
      <c r="O21" s="349"/>
      <c r="P21" s="352" t="s">
        <v>112</v>
      </c>
      <c r="Q21" s="358" t="s">
        <v>111</v>
      </c>
      <c r="R21" s="359"/>
      <c r="S21" s="360" t="s">
        <v>110</v>
      </c>
      <c r="T21" s="360"/>
    </row>
    <row r="22" spans="1:113" ht="204.75" customHeight="1" x14ac:dyDescent="0.25">
      <c r="A22" s="356"/>
      <c r="B22" s="350"/>
      <c r="C22" s="351"/>
      <c r="D22" s="354"/>
      <c r="E22" s="350"/>
      <c r="F22" s="351"/>
      <c r="G22" s="350"/>
      <c r="H22" s="351"/>
      <c r="I22" s="350"/>
      <c r="J22" s="351"/>
      <c r="K22" s="353"/>
      <c r="L22" s="350"/>
      <c r="M22" s="351"/>
      <c r="N22" s="350"/>
      <c r="O22" s="351"/>
      <c r="P22" s="353"/>
      <c r="Q22" s="44" t="s">
        <v>109</v>
      </c>
      <c r="R22" s="44" t="s">
        <v>426</v>
      </c>
      <c r="S22" s="44" t="s">
        <v>108</v>
      </c>
      <c r="T22" s="44" t="s">
        <v>107</v>
      </c>
    </row>
    <row r="23" spans="1:113" ht="51.75" customHeight="1" x14ac:dyDescent="0.25">
      <c r="A23" s="357"/>
      <c r="B23" s="72" t="s">
        <v>105</v>
      </c>
      <c r="C23" s="72" t="s">
        <v>106</v>
      </c>
      <c r="D23" s="353"/>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47" t="s">
        <v>460</v>
      </c>
      <c r="C29" s="347"/>
      <c r="D29" s="347"/>
      <c r="E29" s="347"/>
      <c r="F29" s="347"/>
      <c r="G29" s="347"/>
      <c r="H29" s="347"/>
      <c r="I29" s="347"/>
      <c r="J29" s="347"/>
      <c r="K29" s="347"/>
      <c r="L29" s="347"/>
      <c r="M29" s="347"/>
      <c r="N29" s="347"/>
      <c r="O29" s="347"/>
      <c r="P29" s="347"/>
      <c r="Q29" s="347"/>
      <c r="R29" s="347"/>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531</v>
      </c>
    </row>
    <row r="4" spans="1:27" s="4" customFormat="1" x14ac:dyDescent="0.2">
      <c r="E4" s="101"/>
      <c r="Q4" s="100"/>
      <c r="R4" s="100"/>
    </row>
    <row r="5" spans="1:27" s="4" customFormat="1" x14ac:dyDescent="0.2">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35" t="s">
        <v>7</v>
      </c>
      <c r="F7" s="335"/>
      <c r="G7" s="335"/>
      <c r="H7" s="335"/>
      <c r="I7" s="335"/>
      <c r="J7" s="335"/>
      <c r="K7" s="335"/>
      <c r="L7" s="335"/>
      <c r="M7" s="335"/>
      <c r="N7" s="335"/>
      <c r="O7" s="335"/>
      <c r="P7" s="335"/>
      <c r="Q7" s="335"/>
      <c r="R7" s="335"/>
      <c r="S7" s="335"/>
      <c r="T7" s="335"/>
      <c r="U7" s="335"/>
      <c r="V7" s="335"/>
      <c r="W7" s="335"/>
      <c r="X7" s="335"/>
      <c r="Y7" s="335"/>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40" t="str">
        <f>'1. паспорт местоположение'!A9</f>
        <v>Акционерное общество "Россети Янтарь"</v>
      </c>
      <c r="F9" s="340"/>
      <c r="G9" s="340"/>
      <c r="H9" s="340"/>
      <c r="I9" s="340"/>
      <c r="J9" s="340"/>
      <c r="K9" s="340"/>
      <c r="L9" s="340"/>
      <c r="M9" s="340"/>
      <c r="N9" s="340"/>
      <c r="O9" s="340"/>
      <c r="P9" s="340"/>
      <c r="Q9" s="340"/>
      <c r="R9" s="340"/>
      <c r="S9" s="340"/>
      <c r="T9" s="340"/>
      <c r="U9" s="340"/>
      <c r="V9" s="340"/>
      <c r="W9" s="340"/>
      <c r="X9" s="340"/>
      <c r="Y9" s="340"/>
    </row>
    <row r="10" spans="1:27" s="4" customFormat="1" ht="18.75" customHeight="1" x14ac:dyDescent="0.2">
      <c r="E10" s="332" t="s">
        <v>6</v>
      </c>
      <c r="F10" s="332"/>
      <c r="G10" s="332"/>
      <c r="H10" s="332"/>
      <c r="I10" s="332"/>
      <c r="J10" s="332"/>
      <c r="K10" s="332"/>
      <c r="L10" s="332"/>
      <c r="M10" s="332"/>
      <c r="N10" s="332"/>
      <c r="O10" s="332"/>
      <c r="P10" s="332"/>
      <c r="Q10" s="332"/>
      <c r="R10" s="332"/>
      <c r="S10" s="332"/>
      <c r="T10" s="332"/>
      <c r="U10" s="332"/>
      <c r="V10" s="332"/>
      <c r="W10" s="332"/>
      <c r="X10" s="332"/>
      <c r="Y10" s="332"/>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40" t="str">
        <f>'1. паспорт местоположение'!A12</f>
        <v>M_ПАК-2</v>
      </c>
      <c r="F12" s="340"/>
      <c r="G12" s="340"/>
      <c r="H12" s="340"/>
      <c r="I12" s="340"/>
      <c r="J12" s="340"/>
      <c r="K12" s="340"/>
      <c r="L12" s="340"/>
      <c r="M12" s="340"/>
      <c r="N12" s="340"/>
      <c r="O12" s="340"/>
      <c r="P12" s="340"/>
      <c r="Q12" s="340"/>
      <c r="R12" s="340"/>
      <c r="S12" s="340"/>
      <c r="T12" s="340"/>
      <c r="U12" s="340"/>
      <c r="V12" s="340"/>
      <c r="W12" s="340"/>
      <c r="X12" s="340"/>
      <c r="Y12" s="340"/>
    </row>
    <row r="13" spans="1:27" s="4" customFormat="1" ht="18.75" customHeight="1" x14ac:dyDescent="0.2">
      <c r="E13" s="332" t="s">
        <v>5</v>
      </c>
      <c r="F13" s="332"/>
      <c r="G13" s="332"/>
      <c r="H13" s="332"/>
      <c r="I13" s="332"/>
      <c r="J13" s="332"/>
      <c r="K13" s="332"/>
      <c r="L13" s="332"/>
      <c r="M13" s="332"/>
      <c r="N13" s="332"/>
      <c r="O13" s="332"/>
      <c r="P13" s="332"/>
      <c r="Q13" s="332"/>
      <c r="R13" s="332"/>
      <c r="S13" s="332"/>
      <c r="T13" s="332"/>
      <c r="U13" s="332"/>
      <c r="V13" s="332"/>
      <c r="W13" s="332"/>
      <c r="X13" s="332"/>
      <c r="Y13" s="332"/>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40"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F15" s="340"/>
      <c r="G15" s="340"/>
      <c r="H15" s="340"/>
      <c r="I15" s="340"/>
      <c r="J15" s="340"/>
      <c r="K15" s="340"/>
      <c r="L15" s="340"/>
      <c r="M15" s="340"/>
      <c r="N15" s="340"/>
      <c r="O15" s="340"/>
      <c r="P15" s="340"/>
      <c r="Q15" s="340"/>
      <c r="R15" s="340"/>
      <c r="S15" s="340"/>
      <c r="T15" s="340"/>
      <c r="U15" s="340"/>
      <c r="V15" s="340"/>
      <c r="W15" s="340"/>
      <c r="X15" s="340"/>
      <c r="Y15" s="340"/>
    </row>
    <row r="16" spans="1:27" s="106" customFormat="1" ht="15" customHeight="1" x14ac:dyDescent="0.2">
      <c r="E16" s="332" t="s">
        <v>4</v>
      </c>
      <c r="F16" s="332"/>
      <c r="G16" s="332"/>
      <c r="H16" s="332"/>
      <c r="I16" s="332"/>
      <c r="J16" s="332"/>
      <c r="K16" s="332"/>
      <c r="L16" s="332"/>
      <c r="M16" s="332"/>
      <c r="N16" s="332"/>
      <c r="O16" s="332"/>
      <c r="P16" s="332"/>
      <c r="Q16" s="332"/>
      <c r="R16" s="332"/>
      <c r="S16" s="332"/>
      <c r="T16" s="332"/>
      <c r="U16" s="332"/>
      <c r="V16" s="332"/>
      <c r="W16" s="332"/>
      <c r="X16" s="332"/>
      <c r="Y16" s="332"/>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429</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15" customFormat="1" ht="21" customHeight="1" x14ac:dyDescent="0.25"/>
    <row r="21" spans="1:27" ht="15.75" customHeight="1" x14ac:dyDescent="0.25">
      <c r="A21" s="363" t="s">
        <v>3</v>
      </c>
      <c r="B21" s="366" t="s">
        <v>436</v>
      </c>
      <c r="C21" s="367"/>
      <c r="D21" s="366" t="s">
        <v>438</v>
      </c>
      <c r="E21" s="367"/>
      <c r="F21" s="358" t="s">
        <v>88</v>
      </c>
      <c r="G21" s="370"/>
      <c r="H21" s="370"/>
      <c r="I21" s="359"/>
      <c r="J21" s="363" t="s">
        <v>439</v>
      </c>
      <c r="K21" s="366" t="s">
        <v>440</v>
      </c>
      <c r="L21" s="367"/>
      <c r="M21" s="366" t="s">
        <v>441</v>
      </c>
      <c r="N21" s="367"/>
      <c r="O21" s="366" t="s">
        <v>428</v>
      </c>
      <c r="P21" s="367"/>
      <c r="Q21" s="366" t="s">
        <v>121</v>
      </c>
      <c r="R21" s="367"/>
      <c r="S21" s="363" t="s">
        <v>120</v>
      </c>
      <c r="T21" s="363" t="s">
        <v>442</v>
      </c>
      <c r="U21" s="363" t="s">
        <v>437</v>
      </c>
      <c r="V21" s="366" t="s">
        <v>119</v>
      </c>
      <c r="W21" s="367"/>
      <c r="X21" s="358" t="s">
        <v>111</v>
      </c>
      <c r="Y21" s="370"/>
      <c r="Z21" s="358" t="s">
        <v>110</v>
      </c>
      <c r="AA21" s="370"/>
    </row>
    <row r="22" spans="1:27" ht="216" customHeight="1" x14ac:dyDescent="0.25">
      <c r="A22" s="364"/>
      <c r="B22" s="368"/>
      <c r="C22" s="369"/>
      <c r="D22" s="368"/>
      <c r="E22" s="369"/>
      <c r="F22" s="358" t="s">
        <v>118</v>
      </c>
      <c r="G22" s="359"/>
      <c r="H22" s="358" t="s">
        <v>117</v>
      </c>
      <c r="I22" s="359"/>
      <c r="J22" s="365"/>
      <c r="K22" s="368"/>
      <c r="L22" s="369"/>
      <c r="M22" s="368"/>
      <c r="N22" s="369"/>
      <c r="O22" s="368"/>
      <c r="P22" s="369"/>
      <c r="Q22" s="368"/>
      <c r="R22" s="369"/>
      <c r="S22" s="365"/>
      <c r="T22" s="365"/>
      <c r="U22" s="365"/>
      <c r="V22" s="368"/>
      <c r="W22" s="369"/>
      <c r="X22" s="44" t="s">
        <v>109</v>
      </c>
      <c r="Y22" s="44" t="s">
        <v>426</v>
      </c>
      <c r="Z22" s="44" t="s">
        <v>108</v>
      </c>
      <c r="AA22" s="44" t="s">
        <v>107</v>
      </c>
    </row>
    <row r="23" spans="1:27" ht="60" customHeight="1" x14ac:dyDescent="0.25">
      <c r="A23" s="365"/>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5" sqref="A5:C5"/>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531</v>
      </c>
      <c r="E3" s="100"/>
      <c r="F3" s="100"/>
    </row>
    <row r="4" spans="1:29" s="4" customFormat="1" ht="18.75" x14ac:dyDescent="0.3">
      <c r="A4" s="101"/>
      <c r="C4" s="3"/>
      <c r="E4" s="100"/>
      <c r="F4" s="100"/>
    </row>
    <row r="5" spans="1:29" s="4" customFormat="1" ht="15.75" x14ac:dyDescent="0.2">
      <c r="A5" s="331" t="str">
        <f>'1. паспорт местоположение'!A5:C5</f>
        <v>Год раскрытия информации: 2023 год</v>
      </c>
      <c r="B5" s="331"/>
      <c r="C5" s="331"/>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35" t="s">
        <v>7</v>
      </c>
      <c r="B7" s="335"/>
      <c r="C7" s="335"/>
      <c r="D7" s="84"/>
      <c r="E7" s="84"/>
      <c r="F7" s="84"/>
      <c r="G7" s="84"/>
      <c r="H7" s="84"/>
      <c r="I7" s="84"/>
      <c r="J7" s="84"/>
      <c r="K7" s="84"/>
      <c r="L7" s="84"/>
      <c r="M7" s="84"/>
      <c r="N7" s="84"/>
      <c r="O7" s="84"/>
      <c r="P7" s="84"/>
      <c r="Q7" s="84"/>
      <c r="R7" s="84"/>
      <c r="S7" s="84"/>
      <c r="T7" s="84"/>
      <c r="U7" s="84"/>
    </row>
    <row r="8" spans="1:29" s="4" customFormat="1" ht="18.75" x14ac:dyDescent="0.2">
      <c r="A8" s="335"/>
      <c r="B8" s="335"/>
      <c r="C8" s="335"/>
      <c r="D8" s="94"/>
      <c r="E8" s="94"/>
      <c r="F8" s="94"/>
      <c r="G8" s="94"/>
      <c r="H8" s="84"/>
      <c r="I8" s="84"/>
      <c r="J8" s="84"/>
      <c r="K8" s="84"/>
      <c r="L8" s="84"/>
      <c r="M8" s="84"/>
      <c r="N8" s="84"/>
      <c r="O8" s="84"/>
      <c r="P8" s="84"/>
      <c r="Q8" s="84"/>
      <c r="R8" s="84"/>
      <c r="S8" s="84"/>
      <c r="T8" s="84"/>
      <c r="U8" s="84"/>
    </row>
    <row r="9" spans="1:29" s="4" customFormat="1" ht="18.75" x14ac:dyDescent="0.2">
      <c r="A9" s="340" t="str">
        <f>'1. паспорт местоположение'!A9:C9</f>
        <v>Акционерное общество "Россети Янтарь"</v>
      </c>
      <c r="B9" s="340"/>
      <c r="C9" s="340"/>
      <c r="D9" s="102"/>
      <c r="E9" s="102"/>
      <c r="F9" s="102"/>
      <c r="G9" s="102"/>
      <c r="H9" s="84"/>
      <c r="I9" s="84"/>
      <c r="J9" s="84"/>
      <c r="K9" s="84"/>
      <c r="L9" s="84"/>
      <c r="M9" s="84"/>
      <c r="N9" s="84"/>
      <c r="O9" s="84"/>
      <c r="P9" s="84"/>
      <c r="Q9" s="84"/>
      <c r="R9" s="84"/>
      <c r="S9" s="84"/>
      <c r="T9" s="84"/>
      <c r="U9" s="84"/>
    </row>
    <row r="10" spans="1:29" s="4" customFormat="1" ht="18.75" x14ac:dyDescent="0.2">
      <c r="A10" s="332" t="s">
        <v>6</v>
      </c>
      <c r="B10" s="332"/>
      <c r="C10" s="332"/>
      <c r="D10" s="103"/>
      <c r="E10" s="103"/>
      <c r="F10" s="103"/>
      <c r="G10" s="103"/>
      <c r="H10" s="84"/>
      <c r="I10" s="84"/>
      <c r="J10" s="84"/>
      <c r="K10" s="84"/>
      <c r="L10" s="84"/>
      <c r="M10" s="84"/>
      <c r="N10" s="84"/>
      <c r="O10" s="84"/>
      <c r="P10" s="84"/>
      <c r="Q10" s="84"/>
      <c r="R10" s="84"/>
      <c r="S10" s="84"/>
      <c r="T10" s="84"/>
      <c r="U10" s="84"/>
    </row>
    <row r="11" spans="1:29" s="4" customFormat="1" ht="18.75" x14ac:dyDescent="0.2">
      <c r="A11" s="335"/>
      <c r="B11" s="335"/>
      <c r="C11" s="335"/>
      <c r="D11" s="94"/>
      <c r="E11" s="94"/>
      <c r="F11" s="94"/>
      <c r="G11" s="94"/>
      <c r="H11" s="84"/>
      <c r="I11" s="84"/>
      <c r="J11" s="84"/>
      <c r="K11" s="84"/>
      <c r="L11" s="84"/>
      <c r="M11" s="84"/>
      <c r="N11" s="84"/>
      <c r="O11" s="84"/>
      <c r="P11" s="84"/>
      <c r="Q11" s="84"/>
      <c r="R11" s="84"/>
      <c r="S11" s="84"/>
      <c r="T11" s="84"/>
      <c r="U11" s="84"/>
    </row>
    <row r="12" spans="1:29" s="4" customFormat="1" ht="18.75" x14ac:dyDescent="0.2">
      <c r="A12" s="337" t="str">
        <f>'1. паспорт местоположение'!A12:C12</f>
        <v>M_ПАК-2</v>
      </c>
      <c r="B12" s="337"/>
      <c r="C12" s="337"/>
      <c r="D12" s="102"/>
      <c r="E12" s="102"/>
      <c r="F12" s="102"/>
      <c r="G12" s="102"/>
      <c r="H12" s="84"/>
      <c r="I12" s="84"/>
      <c r="J12" s="84"/>
      <c r="K12" s="84"/>
      <c r="L12" s="84"/>
      <c r="M12" s="84"/>
      <c r="N12" s="84"/>
      <c r="O12" s="84"/>
      <c r="P12" s="84"/>
      <c r="Q12" s="84"/>
      <c r="R12" s="84"/>
      <c r="S12" s="84"/>
      <c r="T12" s="84"/>
      <c r="U12" s="84"/>
    </row>
    <row r="13" spans="1:29" s="4" customFormat="1" ht="18.75" x14ac:dyDescent="0.2">
      <c r="A13" s="332" t="s">
        <v>5</v>
      </c>
      <c r="B13" s="332"/>
      <c r="C13" s="332"/>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44"/>
      <c r="B14" s="344"/>
      <c r="C14" s="344"/>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61"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61"/>
      <c r="C15" s="361"/>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32" t="s">
        <v>4</v>
      </c>
      <c r="B16" s="332"/>
      <c r="C16" s="332"/>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45"/>
      <c r="B17" s="345"/>
      <c r="C17" s="345"/>
      <c r="D17" s="107"/>
      <c r="E17" s="107"/>
      <c r="F17" s="107"/>
      <c r="G17" s="107"/>
      <c r="H17" s="107"/>
      <c r="I17" s="107"/>
      <c r="J17" s="107"/>
      <c r="K17" s="107"/>
      <c r="L17" s="107"/>
      <c r="M17" s="107"/>
      <c r="N17" s="107"/>
      <c r="O17" s="107"/>
      <c r="P17" s="107"/>
      <c r="Q17" s="107"/>
      <c r="R17" s="107"/>
    </row>
    <row r="18" spans="1:21" s="106" customFormat="1" ht="27.75" customHeight="1" x14ac:dyDescent="0.2">
      <c r="A18" s="333" t="s">
        <v>421</v>
      </c>
      <c r="B18" s="333"/>
      <c r="C18" s="333"/>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47.25" x14ac:dyDescent="0.2">
      <c r="A22" s="115" t="s">
        <v>62</v>
      </c>
      <c r="B22" s="5" t="s">
        <v>434</v>
      </c>
      <c r="C22" s="199" t="s">
        <v>552</v>
      </c>
      <c r="D22" s="112"/>
      <c r="E22" s="112"/>
      <c r="F22" s="113"/>
      <c r="G22" s="113"/>
      <c r="H22" s="113"/>
      <c r="I22" s="113"/>
      <c r="J22" s="113"/>
      <c r="K22" s="113"/>
      <c r="L22" s="113"/>
      <c r="M22" s="113"/>
      <c r="N22" s="113"/>
      <c r="O22" s="113"/>
      <c r="P22" s="113"/>
      <c r="Q22" s="114"/>
      <c r="R22" s="114"/>
      <c r="S22" s="114"/>
      <c r="T22" s="114"/>
      <c r="U22" s="114"/>
    </row>
    <row r="23" spans="1:21" ht="94.5" x14ac:dyDescent="0.25">
      <c r="A23" s="115" t="s">
        <v>61</v>
      </c>
      <c r="B23" s="155" t="s">
        <v>58</v>
      </c>
      <c r="C23" s="199" t="s">
        <v>553</v>
      </c>
      <c r="D23" s="125"/>
      <c r="E23" s="125"/>
      <c r="F23" s="125"/>
      <c r="G23" s="125"/>
      <c r="H23" s="125"/>
      <c r="I23" s="125"/>
      <c r="J23" s="125"/>
      <c r="K23" s="125"/>
      <c r="L23" s="125"/>
      <c r="M23" s="125"/>
      <c r="N23" s="125"/>
      <c r="O23" s="125"/>
      <c r="P23" s="125"/>
      <c r="Q23" s="125"/>
      <c r="R23" s="125"/>
      <c r="S23" s="125"/>
      <c r="T23" s="125"/>
      <c r="U23" s="125"/>
    </row>
    <row r="24" spans="1:21" ht="267.75" x14ac:dyDescent="0.25">
      <c r="A24" s="115" t="s">
        <v>60</v>
      </c>
      <c r="B24" s="155" t="s">
        <v>453</v>
      </c>
      <c r="C24" s="309" t="s">
        <v>560</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5" t="s">
        <v>454</v>
      </c>
      <c r="C25" s="200" t="s">
        <v>557</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5" t="s">
        <v>227</v>
      </c>
      <c r="C26" s="201" t="s">
        <v>521</v>
      </c>
      <c r="D26" s="125"/>
      <c r="E26" s="125"/>
      <c r="F26" s="125"/>
      <c r="G26" s="125"/>
      <c r="H26" s="125"/>
      <c r="I26" s="125"/>
      <c r="J26" s="125"/>
      <c r="K26" s="125"/>
      <c r="L26" s="125"/>
      <c r="M26" s="125"/>
      <c r="N26" s="125"/>
      <c r="O26" s="125"/>
      <c r="P26" s="125"/>
      <c r="Q26" s="125"/>
      <c r="R26" s="125"/>
      <c r="S26" s="125"/>
      <c r="T26" s="125"/>
      <c r="U26" s="125"/>
    </row>
    <row r="27" spans="1:21" ht="236.25" x14ac:dyDescent="0.25">
      <c r="A27" s="115" t="s">
        <v>56</v>
      </c>
      <c r="B27" s="155" t="s">
        <v>435</v>
      </c>
      <c r="C27" s="311" t="s">
        <v>559</v>
      </c>
      <c r="D27" s="162"/>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5" t="s">
        <v>55</v>
      </c>
      <c r="C28" s="117">
        <v>2023</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117">
        <v>2023</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109" t="s">
        <v>558</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Z3" sqref="Z3"/>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6" t="s">
        <v>66</v>
      </c>
    </row>
    <row r="2" spans="1:28" ht="18.75" x14ac:dyDescent="0.3">
      <c r="Z2" s="3" t="s">
        <v>8</v>
      </c>
    </row>
    <row r="3" spans="1:28" ht="18.75" x14ac:dyDescent="0.3">
      <c r="Z3" s="3" t="s">
        <v>531</v>
      </c>
    </row>
    <row r="4" spans="1:28" ht="18.75" customHeight="1" x14ac:dyDescent="0.25">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35" t="s">
        <v>7</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84"/>
      <c r="AB6" s="84"/>
    </row>
    <row r="7" spans="1:28" ht="18.75" x14ac:dyDescent="0.25">
      <c r="A7" s="335"/>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84"/>
      <c r="AB7" s="84"/>
    </row>
    <row r="8" spans="1:28" x14ac:dyDescent="0.25">
      <c r="A8" s="340" t="str">
        <f>'1. паспорт местоположение'!A9</f>
        <v>Акционерное общество "Россети Янтарь"</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102"/>
      <c r="AB8" s="102"/>
    </row>
    <row r="9" spans="1:28" ht="15.75" x14ac:dyDescent="0.25">
      <c r="A9" s="332" t="s">
        <v>6</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103"/>
      <c r="AB9" s="103"/>
    </row>
    <row r="10" spans="1:28" ht="18.75" x14ac:dyDescent="0.25">
      <c r="A10" s="335"/>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84"/>
      <c r="AB10" s="84"/>
    </row>
    <row r="11" spans="1:28" x14ac:dyDescent="0.25">
      <c r="A11" s="340" t="str">
        <f>'1. паспорт местоположение'!A12:C12</f>
        <v>M_ПАК-2</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102"/>
      <c r="AB11" s="102"/>
    </row>
    <row r="12" spans="1:28" ht="15.75" x14ac:dyDescent="0.25">
      <c r="A12" s="332" t="s">
        <v>5</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103"/>
      <c r="AB12" s="103"/>
    </row>
    <row r="13" spans="1:28" ht="18.75"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85"/>
      <c r="AB13" s="85"/>
    </row>
    <row r="14" spans="1:28" x14ac:dyDescent="0.25">
      <c r="A14" s="340"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102"/>
      <c r="AB14" s="102"/>
    </row>
    <row r="15" spans="1:28" ht="15.75" x14ac:dyDescent="0.25">
      <c r="A15" s="332" t="s">
        <v>4</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103"/>
      <c r="AB15" s="103"/>
    </row>
    <row r="16" spans="1:28"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139"/>
      <c r="AB16" s="139"/>
    </row>
    <row r="17" spans="1:2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139"/>
      <c r="AB17" s="139"/>
    </row>
    <row r="18" spans="1:28"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139"/>
      <c r="AB18" s="139"/>
    </row>
    <row r="19" spans="1:2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139"/>
      <c r="AB19" s="139"/>
    </row>
    <row r="20" spans="1:28"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140"/>
      <c r="AB20" s="140"/>
    </row>
    <row r="21" spans="1:28" x14ac:dyDescent="0.25">
      <c r="A21" s="371"/>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140"/>
      <c r="AB21" s="140"/>
    </row>
    <row r="22" spans="1:28" x14ac:dyDescent="0.25">
      <c r="A22" s="372" t="s">
        <v>452</v>
      </c>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141"/>
      <c r="AB22" s="141"/>
    </row>
    <row r="23" spans="1:28" ht="32.25" customHeight="1" x14ac:dyDescent="0.25">
      <c r="A23" s="374" t="s">
        <v>308</v>
      </c>
      <c r="B23" s="375"/>
      <c r="C23" s="375"/>
      <c r="D23" s="375"/>
      <c r="E23" s="375"/>
      <c r="F23" s="375"/>
      <c r="G23" s="375"/>
      <c r="H23" s="375"/>
      <c r="I23" s="375"/>
      <c r="J23" s="375"/>
      <c r="K23" s="375"/>
      <c r="L23" s="376"/>
      <c r="M23" s="373" t="s">
        <v>309</v>
      </c>
      <c r="N23" s="373"/>
      <c r="O23" s="373"/>
      <c r="P23" s="373"/>
      <c r="Q23" s="373"/>
      <c r="R23" s="373"/>
      <c r="S23" s="373"/>
      <c r="T23" s="373"/>
      <c r="U23" s="373"/>
      <c r="V23" s="373"/>
      <c r="W23" s="373"/>
      <c r="X23" s="373"/>
      <c r="Y23" s="373"/>
      <c r="Z23" s="373"/>
    </row>
    <row r="24" spans="1:28" ht="151.5" customHeight="1" x14ac:dyDescent="0.25">
      <c r="A24" s="142" t="s">
        <v>229</v>
      </c>
      <c r="B24" s="143" t="s">
        <v>249</v>
      </c>
      <c r="C24" s="142" t="s">
        <v>305</v>
      </c>
      <c r="D24" s="142" t="s">
        <v>230</v>
      </c>
      <c r="E24" s="142" t="s">
        <v>306</v>
      </c>
      <c r="F24" s="142" t="s">
        <v>475</v>
      </c>
      <c r="G24" s="142" t="s">
        <v>476</v>
      </c>
      <c r="H24" s="142" t="s">
        <v>231</v>
      </c>
      <c r="I24" s="142" t="s">
        <v>477</v>
      </c>
      <c r="J24" s="142" t="s">
        <v>254</v>
      </c>
      <c r="K24" s="143" t="s">
        <v>248</v>
      </c>
      <c r="L24" s="143" t="s">
        <v>232</v>
      </c>
      <c r="M24" s="144" t="s">
        <v>261</v>
      </c>
      <c r="N24" s="143" t="s">
        <v>478</v>
      </c>
      <c r="O24" s="142" t="s">
        <v>479</v>
      </c>
      <c r="P24" s="142" t="s">
        <v>480</v>
      </c>
      <c r="Q24" s="142" t="s">
        <v>481</v>
      </c>
      <c r="R24" s="142" t="s">
        <v>231</v>
      </c>
      <c r="S24" s="142" t="s">
        <v>482</v>
      </c>
      <c r="T24" s="142" t="s">
        <v>483</v>
      </c>
      <c r="U24" s="142" t="s">
        <v>484</v>
      </c>
      <c r="V24" s="142" t="s">
        <v>481</v>
      </c>
      <c r="W24" s="145" t="s">
        <v>485</v>
      </c>
      <c r="X24" s="145" t="s">
        <v>486</v>
      </c>
      <c r="Y24" s="145" t="s">
        <v>487</v>
      </c>
      <c r="Z24" s="146" t="s">
        <v>266</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ht="45.75" customHeight="1" x14ac:dyDescent="0.25">
      <c r="A26" s="147" t="s">
        <v>303</v>
      </c>
      <c r="B26" s="133"/>
      <c r="C26" s="148" t="s">
        <v>488</v>
      </c>
      <c r="D26" s="148" t="s">
        <v>489</v>
      </c>
      <c r="E26" s="148" t="s">
        <v>490</v>
      </c>
      <c r="F26" s="148" t="s">
        <v>491</v>
      </c>
      <c r="G26" s="148" t="s">
        <v>492</v>
      </c>
      <c r="H26" s="148" t="s">
        <v>231</v>
      </c>
      <c r="I26" s="148" t="s">
        <v>493</v>
      </c>
      <c r="J26" s="148" t="s">
        <v>494</v>
      </c>
      <c r="K26" s="149"/>
      <c r="L26" s="150" t="s">
        <v>246</v>
      </c>
      <c r="M26" s="151" t="s">
        <v>259</v>
      </c>
      <c r="N26" s="149"/>
      <c r="O26" s="149"/>
      <c r="P26" s="149"/>
      <c r="Q26" s="149"/>
      <c r="R26" s="149"/>
      <c r="S26" s="149"/>
      <c r="T26" s="149"/>
      <c r="U26" s="149"/>
      <c r="V26" s="149"/>
      <c r="W26" s="149"/>
      <c r="X26" s="149"/>
      <c r="Y26" s="149"/>
      <c r="Z26" s="152" t="s">
        <v>267</v>
      </c>
    </row>
    <row r="27" spans="1:28" x14ac:dyDescent="0.25">
      <c r="A27" s="149" t="s">
        <v>233</v>
      </c>
      <c r="B27" s="149" t="s">
        <v>250</v>
      </c>
      <c r="C27" s="149" t="s">
        <v>234</v>
      </c>
      <c r="D27" s="149" t="s">
        <v>235</v>
      </c>
      <c r="E27" s="149" t="s">
        <v>262</v>
      </c>
      <c r="F27" s="148" t="s">
        <v>495</v>
      </c>
      <c r="G27" s="148" t="s">
        <v>496</v>
      </c>
      <c r="H27" s="149" t="s">
        <v>231</v>
      </c>
      <c r="I27" s="148" t="s">
        <v>497</v>
      </c>
      <c r="J27" s="148" t="s">
        <v>498</v>
      </c>
      <c r="K27" s="150" t="s">
        <v>242</v>
      </c>
      <c r="L27" s="149"/>
      <c r="M27" s="150" t="s">
        <v>260</v>
      </c>
      <c r="N27" s="149"/>
      <c r="O27" s="149"/>
      <c r="P27" s="149"/>
      <c r="Q27" s="149"/>
      <c r="R27" s="149"/>
      <c r="S27" s="149"/>
      <c r="T27" s="149"/>
      <c r="U27" s="149"/>
      <c r="V27" s="149"/>
      <c r="W27" s="149"/>
      <c r="X27" s="149"/>
      <c r="Y27" s="149"/>
      <c r="Z27" s="149" t="s">
        <v>467</v>
      </c>
    </row>
    <row r="28" spans="1:28" x14ac:dyDescent="0.25">
      <c r="A28" s="149" t="s">
        <v>233</v>
      </c>
      <c r="B28" s="149" t="s">
        <v>251</v>
      </c>
      <c r="C28" s="149" t="s">
        <v>236</v>
      </c>
      <c r="D28" s="149" t="s">
        <v>237</v>
      </c>
      <c r="E28" s="149" t="s">
        <v>263</v>
      </c>
      <c r="F28" s="148" t="s">
        <v>499</v>
      </c>
      <c r="G28" s="148" t="s">
        <v>500</v>
      </c>
      <c r="H28" s="149" t="s">
        <v>231</v>
      </c>
      <c r="I28" s="148" t="s">
        <v>255</v>
      </c>
      <c r="J28" s="148" t="s">
        <v>501</v>
      </c>
      <c r="K28" s="150" t="s">
        <v>243</v>
      </c>
      <c r="L28" s="153"/>
      <c r="M28" s="150" t="s">
        <v>0</v>
      </c>
      <c r="N28" s="150"/>
      <c r="O28" s="150"/>
      <c r="P28" s="150"/>
      <c r="Q28" s="150"/>
      <c r="R28" s="150"/>
      <c r="S28" s="150"/>
      <c r="T28" s="150"/>
      <c r="U28" s="150"/>
      <c r="V28" s="150"/>
      <c r="W28" s="150"/>
      <c r="X28" s="150"/>
      <c r="Y28" s="150"/>
      <c r="Z28" s="149" t="s">
        <v>467</v>
      </c>
    </row>
    <row r="29" spans="1:28" x14ac:dyDescent="0.25">
      <c r="A29" s="149" t="s">
        <v>233</v>
      </c>
      <c r="B29" s="149" t="s">
        <v>252</v>
      </c>
      <c r="C29" s="149" t="s">
        <v>238</v>
      </c>
      <c r="D29" s="149" t="s">
        <v>239</v>
      </c>
      <c r="E29" s="149" t="s">
        <v>264</v>
      </c>
      <c r="F29" s="148" t="s">
        <v>502</v>
      </c>
      <c r="G29" s="148" t="s">
        <v>503</v>
      </c>
      <c r="H29" s="149" t="s">
        <v>231</v>
      </c>
      <c r="I29" s="148" t="s">
        <v>256</v>
      </c>
      <c r="J29" s="148" t="s">
        <v>504</v>
      </c>
      <c r="K29" s="150" t="s">
        <v>244</v>
      </c>
      <c r="L29" s="153"/>
      <c r="M29" s="149"/>
      <c r="N29" s="149"/>
      <c r="O29" s="149"/>
      <c r="P29" s="149"/>
      <c r="Q29" s="149"/>
      <c r="R29" s="149"/>
      <c r="S29" s="149"/>
      <c r="T29" s="149"/>
      <c r="U29" s="149"/>
      <c r="V29" s="149"/>
      <c r="W29" s="149"/>
      <c r="X29" s="149"/>
      <c r="Y29" s="149"/>
      <c r="Z29" s="149" t="s">
        <v>467</v>
      </c>
    </row>
    <row r="30" spans="1:28" x14ac:dyDescent="0.25">
      <c r="A30" s="149" t="s">
        <v>233</v>
      </c>
      <c r="B30" s="149" t="s">
        <v>253</v>
      </c>
      <c r="C30" s="149" t="s">
        <v>240</v>
      </c>
      <c r="D30" s="149" t="s">
        <v>241</v>
      </c>
      <c r="E30" s="149" t="s">
        <v>265</v>
      </c>
      <c r="F30" s="148" t="s">
        <v>505</v>
      </c>
      <c r="G30" s="148" t="s">
        <v>506</v>
      </c>
      <c r="H30" s="149" t="s">
        <v>231</v>
      </c>
      <c r="I30" s="148" t="s">
        <v>257</v>
      </c>
      <c r="J30" s="148" t="s">
        <v>507</v>
      </c>
      <c r="K30" s="150" t="s">
        <v>245</v>
      </c>
      <c r="L30" s="153"/>
      <c r="M30" s="149"/>
      <c r="N30" s="149"/>
      <c r="O30" s="149"/>
      <c r="P30" s="149"/>
      <c r="Q30" s="149"/>
      <c r="R30" s="149"/>
      <c r="S30" s="149"/>
      <c r="T30" s="149"/>
      <c r="U30" s="149"/>
      <c r="V30" s="149"/>
      <c r="W30" s="149"/>
      <c r="X30" s="149"/>
      <c r="Y30" s="149"/>
      <c r="Z30" s="149" t="s">
        <v>467</v>
      </c>
    </row>
    <row r="31" spans="1:28" x14ac:dyDescent="0.25">
      <c r="A31" s="149" t="s">
        <v>0</v>
      </c>
      <c r="B31" s="149" t="s">
        <v>0</v>
      </c>
      <c r="C31" s="149" t="s">
        <v>0</v>
      </c>
      <c r="D31" s="149" t="s">
        <v>0</v>
      </c>
      <c r="E31" s="149" t="s">
        <v>0</v>
      </c>
      <c r="F31" s="149" t="s">
        <v>0</v>
      </c>
      <c r="G31" s="149" t="s">
        <v>0</v>
      </c>
      <c r="H31" s="149" t="s">
        <v>0</v>
      </c>
      <c r="I31" s="149" t="s">
        <v>0</v>
      </c>
      <c r="J31" s="149" t="s">
        <v>0</v>
      </c>
      <c r="K31" s="149" t="s">
        <v>0</v>
      </c>
      <c r="L31" s="153"/>
      <c r="M31" s="149"/>
      <c r="N31" s="149"/>
      <c r="O31" s="149"/>
      <c r="P31" s="149"/>
      <c r="Q31" s="149"/>
      <c r="R31" s="149"/>
      <c r="S31" s="149"/>
      <c r="T31" s="149"/>
      <c r="U31" s="149"/>
      <c r="V31" s="149"/>
      <c r="W31" s="149"/>
      <c r="X31" s="149"/>
      <c r="Y31" s="149"/>
      <c r="Z31" s="149" t="s">
        <v>467</v>
      </c>
    </row>
    <row r="32" spans="1:28" ht="30" x14ac:dyDescent="0.25">
      <c r="A32" s="133" t="s">
        <v>304</v>
      </c>
      <c r="B32" s="133"/>
      <c r="C32" s="148" t="s">
        <v>508</v>
      </c>
      <c r="D32" s="148" t="s">
        <v>509</v>
      </c>
      <c r="E32" s="148" t="s">
        <v>510</v>
      </c>
      <c r="F32" s="148" t="s">
        <v>511</v>
      </c>
      <c r="G32" s="148" t="s">
        <v>512</v>
      </c>
      <c r="H32" s="148" t="s">
        <v>231</v>
      </c>
      <c r="I32" s="148" t="s">
        <v>513</v>
      </c>
      <c r="J32" s="148" t="s">
        <v>514</v>
      </c>
      <c r="K32" s="149"/>
      <c r="L32" s="149"/>
      <c r="M32" s="149"/>
      <c r="N32" s="149"/>
      <c r="O32" s="149"/>
      <c r="P32" s="149"/>
      <c r="Q32" s="149"/>
      <c r="R32" s="149"/>
      <c r="S32" s="149"/>
      <c r="T32" s="149"/>
      <c r="U32" s="149"/>
      <c r="V32" s="149"/>
      <c r="W32" s="149"/>
      <c r="X32" s="149"/>
      <c r="Y32" s="149"/>
      <c r="Z32" s="149"/>
    </row>
    <row r="33" spans="1:26" x14ac:dyDescent="0.25">
      <c r="A33" s="149" t="s">
        <v>0</v>
      </c>
      <c r="B33" s="149" t="s">
        <v>0</v>
      </c>
      <c r="C33" s="149" t="s">
        <v>0</v>
      </c>
      <c r="D33" s="149" t="s">
        <v>0</v>
      </c>
      <c r="E33" s="149" t="s">
        <v>0</v>
      </c>
      <c r="F33" s="149" t="s">
        <v>0</v>
      </c>
      <c r="G33" s="149" t="s">
        <v>0</v>
      </c>
      <c r="H33" s="149" t="s">
        <v>0</v>
      </c>
      <c r="I33" s="149" t="s">
        <v>0</v>
      </c>
      <c r="J33" s="149" t="s">
        <v>0</v>
      </c>
      <c r="K33" s="149" t="s">
        <v>0</v>
      </c>
      <c r="L33" s="149"/>
      <c r="M33" s="149"/>
      <c r="N33" s="149"/>
      <c r="O33" s="149"/>
      <c r="P33" s="149"/>
      <c r="Q33" s="149"/>
      <c r="R33" s="149"/>
      <c r="S33" s="149"/>
      <c r="T33" s="149"/>
      <c r="U33" s="149"/>
      <c r="V33" s="149"/>
      <c r="W33" s="149"/>
      <c r="X33" s="149"/>
      <c r="Y33" s="149"/>
      <c r="Z33" s="149"/>
    </row>
    <row r="37" spans="1:26" x14ac:dyDescent="0.25">
      <c r="A37" s="15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6384" width="9.140625" style="126"/>
  </cols>
  <sheetData>
    <row r="1" spans="1:26" s="4" customFormat="1" ht="18.75" customHeight="1" x14ac:dyDescent="0.2">
      <c r="M1" s="6" t="s">
        <v>66</v>
      </c>
    </row>
    <row r="2" spans="1:26" s="4" customFormat="1" ht="18.75" customHeight="1" x14ac:dyDescent="0.3">
      <c r="M2" s="3" t="s">
        <v>8</v>
      </c>
    </row>
    <row r="3" spans="1:26" s="4" customFormat="1" ht="18.75" x14ac:dyDescent="0.3">
      <c r="A3" s="101"/>
      <c r="B3" s="101"/>
      <c r="M3" s="3" t="s">
        <v>531</v>
      </c>
    </row>
    <row r="4" spans="1:26" s="4" customFormat="1" ht="18.75" x14ac:dyDescent="0.3">
      <c r="A4" s="101"/>
      <c r="B4" s="101"/>
      <c r="L4" s="3"/>
    </row>
    <row r="5" spans="1:26" s="4" customFormat="1" ht="15.75" x14ac:dyDescent="0.2">
      <c r="A5" s="331" t="str">
        <f>'1. паспорт местоположение'!A5:C5</f>
        <v>Год раскрытия информации: 2023 год</v>
      </c>
      <c r="B5" s="331"/>
      <c r="C5" s="331"/>
      <c r="D5" s="331"/>
      <c r="E5" s="331"/>
      <c r="F5" s="331"/>
      <c r="G5" s="331"/>
      <c r="H5" s="331"/>
      <c r="I5" s="331"/>
      <c r="J5" s="331"/>
      <c r="K5" s="331"/>
      <c r="L5" s="331"/>
      <c r="M5" s="331"/>
      <c r="N5" s="75"/>
      <c r="O5" s="75"/>
      <c r="P5" s="75"/>
      <c r="Q5" s="75"/>
      <c r="R5" s="75"/>
      <c r="S5" s="75"/>
      <c r="T5" s="75"/>
      <c r="U5" s="75"/>
      <c r="V5" s="75"/>
      <c r="W5" s="75"/>
      <c r="X5" s="75"/>
      <c r="Y5" s="75"/>
      <c r="Z5" s="75"/>
    </row>
    <row r="6" spans="1:26" s="4" customFormat="1" ht="18.75" x14ac:dyDescent="0.3">
      <c r="A6" s="101"/>
      <c r="B6" s="101"/>
      <c r="L6" s="3"/>
    </row>
    <row r="7" spans="1:26" s="4" customFormat="1" ht="18.75" x14ac:dyDescent="0.2">
      <c r="A7" s="335" t="s">
        <v>7</v>
      </c>
      <c r="B7" s="335"/>
      <c r="C7" s="335"/>
      <c r="D7" s="335"/>
      <c r="E7" s="335"/>
      <c r="F7" s="335"/>
      <c r="G7" s="335"/>
      <c r="H7" s="335"/>
      <c r="I7" s="335"/>
      <c r="J7" s="335"/>
      <c r="K7" s="335"/>
      <c r="L7" s="335"/>
      <c r="M7" s="335"/>
      <c r="N7" s="84"/>
      <c r="O7" s="84"/>
      <c r="P7" s="84"/>
      <c r="Q7" s="84"/>
      <c r="R7" s="84"/>
      <c r="S7" s="84"/>
      <c r="T7" s="84"/>
      <c r="U7" s="84"/>
      <c r="V7" s="84"/>
      <c r="W7" s="84"/>
      <c r="X7" s="84"/>
    </row>
    <row r="8" spans="1:26" s="4" customFormat="1" ht="18.75" x14ac:dyDescent="0.2">
      <c r="A8" s="335"/>
      <c r="B8" s="335"/>
      <c r="C8" s="335"/>
      <c r="D8" s="335"/>
      <c r="E8" s="335"/>
      <c r="F8" s="335"/>
      <c r="G8" s="335"/>
      <c r="H8" s="335"/>
      <c r="I8" s="335"/>
      <c r="J8" s="335"/>
      <c r="K8" s="335"/>
      <c r="L8" s="335"/>
      <c r="M8" s="335"/>
      <c r="N8" s="84"/>
      <c r="O8" s="84"/>
      <c r="P8" s="84"/>
      <c r="Q8" s="84"/>
      <c r="R8" s="84"/>
      <c r="S8" s="84"/>
      <c r="T8" s="84"/>
      <c r="U8" s="84"/>
      <c r="V8" s="84"/>
      <c r="W8" s="84"/>
      <c r="X8" s="84"/>
    </row>
    <row r="9" spans="1:26" s="4" customFormat="1" ht="18.75" x14ac:dyDescent="0.2">
      <c r="A9" s="340" t="str">
        <f>'1. паспорт местоположение'!A9:C9</f>
        <v>Акционерное общество "Россети Янтарь"</v>
      </c>
      <c r="B9" s="340"/>
      <c r="C9" s="340"/>
      <c r="D9" s="340"/>
      <c r="E9" s="340"/>
      <c r="F9" s="340"/>
      <c r="G9" s="340"/>
      <c r="H9" s="340"/>
      <c r="I9" s="340"/>
      <c r="J9" s="340"/>
      <c r="K9" s="340"/>
      <c r="L9" s="340"/>
      <c r="M9" s="340"/>
      <c r="N9" s="84"/>
      <c r="O9" s="84"/>
      <c r="P9" s="84"/>
      <c r="Q9" s="84"/>
      <c r="R9" s="84"/>
      <c r="S9" s="84"/>
      <c r="T9" s="84"/>
      <c r="U9" s="84"/>
      <c r="V9" s="84"/>
      <c r="W9" s="84"/>
      <c r="X9" s="84"/>
    </row>
    <row r="10" spans="1:26" s="4" customFormat="1" ht="18.75" x14ac:dyDescent="0.2">
      <c r="A10" s="332" t="s">
        <v>6</v>
      </c>
      <c r="B10" s="332"/>
      <c r="C10" s="332"/>
      <c r="D10" s="332"/>
      <c r="E10" s="332"/>
      <c r="F10" s="332"/>
      <c r="G10" s="332"/>
      <c r="H10" s="332"/>
      <c r="I10" s="332"/>
      <c r="J10" s="332"/>
      <c r="K10" s="332"/>
      <c r="L10" s="332"/>
      <c r="M10" s="332"/>
      <c r="N10" s="84"/>
      <c r="O10" s="84"/>
      <c r="P10" s="84"/>
      <c r="Q10" s="84"/>
      <c r="R10" s="84"/>
      <c r="S10" s="84"/>
      <c r="T10" s="84"/>
      <c r="U10" s="84"/>
      <c r="V10" s="84"/>
      <c r="W10" s="84"/>
      <c r="X10" s="84"/>
    </row>
    <row r="11" spans="1:26" s="4" customFormat="1" ht="18.75" x14ac:dyDescent="0.2">
      <c r="A11" s="335"/>
      <c r="B11" s="335"/>
      <c r="C11" s="335"/>
      <c r="D11" s="335"/>
      <c r="E11" s="335"/>
      <c r="F11" s="335"/>
      <c r="G11" s="335"/>
      <c r="H11" s="335"/>
      <c r="I11" s="335"/>
      <c r="J11" s="335"/>
      <c r="K11" s="335"/>
      <c r="L11" s="335"/>
      <c r="M11" s="335"/>
      <c r="N11" s="84"/>
      <c r="O11" s="84"/>
      <c r="P11" s="84"/>
      <c r="Q11" s="84"/>
      <c r="R11" s="84"/>
      <c r="S11" s="84"/>
      <c r="T11" s="84"/>
      <c r="U11" s="84"/>
      <c r="V11" s="84"/>
      <c r="W11" s="84"/>
      <c r="X11" s="84"/>
    </row>
    <row r="12" spans="1:26" s="4" customFormat="1" ht="18.75" x14ac:dyDescent="0.2">
      <c r="A12" s="340" t="str">
        <f>'1. паспорт местоположение'!A12:C12</f>
        <v>M_ПАК-2</v>
      </c>
      <c r="B12" s="340"/>
      <c r="C12" s="340"/>
      <c r="D12" s="340"/>
      <c r="E12" s="340"/>
      <c r="F12" s="340"/>
      <c r="G12" s="340"/>
      <c r="H12" s="340"/>
      <c r="I12" s="340"/>
      <c r="J12" s="340"/>
      <c r="K12" s="340"/>
      <c r="L12" s="340"/>
      <c r="M12" s="340"/>
      <c r="N12" s="84"/>
      <c r="O12" s="84"/>
      <c r="P12" s="84"/>
      <c r="Q12" s="84"/>
      <c r="R12" s="84"/>
      <c r="S12" s="84"/>
      <c r="T12" s="84"/>
      <c r="U12" s="84"/>
      <c r="V12" s="84"/>
      <c r="W12" s="84"/>
      <c r="X12" s="84"/>
    </row>
    <row r="13" spans="1:26" s="4" customFormat="1" ht="18.75" x14ac:dyDescent="0.2">
      <c r="A13" s="332" t="s">
        <v>5</v>
      </c>
      <c r="B13" s="332"/>
      <c r="C13" s="332"/>
      <c r="D13" s="332"/>
      <c r="E13" s="332"/>
      <c r="F13" s="332"/>
      <c r="G13" s="332"/>
      <c r="H13" s="332"/>
      <c r="I13" s="332"/>
      <c r="J13" s="332"/>
      <c r="K13" s="332"/>
      <c r="L13" s="332"/>
      <c r="M13" s="332"/>
      <c r="N13" s="84"/>
      <c r="O13" s="84"/>
      <c r="P13" s="84"/>
      <c r="Q13" s="84"/>
      <c r="R13" s="84"/>
      <c r="S13" s="84"/>
      <c r="T13" s="84"/>
      <c r="U13" s="84"/>
      <c r="V13" s="84"/>
      <c r="W13" s="84"/>
      <c r="X13" s="84"/>
    </row>
    <row r="14" spans="1:26" s="105" customFormat="1" ht="15.75" customHeight="1" x14ac:dyDescent="0.2">
      <c r="A14" s="344"/>
      <c r="B14" s="344"/>
      <c r="C14" s="344"/>
      <c r="D14" s="344"/>
      <c r="E14" s="344"/>
      <c r="F14" s="344"/>
      <c r="G14" s="344"/>
      <c r="H14" s="344"/>
      <c r="I14" s="344"/>
      <c r="J14" s="344"/>
      <c r="K14" s="344"/>
      <c r="L14" s="344"/>
      <c r="M14" s="344"/>
      <c r="N14" s="104"/>
      <c r="O14" s="104"/>
      <c r="P14" s="104"/>
      <c r="Q14" s="104"/>
      <c r="R14" s="104"/>
      <c r="S14" s="104"/>
      <c r="T14" s="104"/>
      <c r="U14" s="104"/>
      <c r="V14" s="104"/>
      <c r="W14" s="104"/>
      <c r="X14" s="104"/>
    </row>
    <row r="15" spans="1:26" s="106" customFormat="1" ht="27" customHeight="1" x14ac:dyDescent="0.2">
      <c r="A15" s="361"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61"/>
      <c r="C15" s="361"/>
      <c r="D15" s="361"/>
      <c r="E15" s="361"/>
      <c r="F15" s="361"/>
      <c r="G15" s="361"/>
      <c r="H15" s="361"/>
      <c r="I15" s="361"/>
      <c r="J15" s="361"/>
      <c r="K15" s="361"/>
      <c r="L15" s="361"/>
      <c r="M15" s="361"/>
      <c r="N15" s="102"/>
      <c r="O15" s="102"/>
      <c r="P15" s="102"/>
      <c r="Q15" s="102"/>
      <c r="R15" s="102"/>
      <c r="S15" s="102"/>
      <c r="T15" s="102"/>
      <c r="U15" s="102"/>
      <c r="V15" s="102"/>
      <c r="W15" s="102"/>
      <c r="X15" s="102"/>
    </row>
    <row r="16" spans="1:26" s="106" customFormat="1" ht="15" customHeight="1" x14ac:dyDescent="0.2">
      <c r="A16" s="332" t="s">
        <v>4</v>
      </c>
      <c r="B16" s="332"/>
      <c r="C16" s="332"/>
      <c r="D16" s="332"/>
      <c r="E16" s="332"/>
      <c r="F16" s="332"/>
      <c r="G16" s="332"/>
      <c r="H16" s="332"/>
      <c r="I16" s="332"/>
      <c r="J16" s="332"/>
      <c r="K16" s="332"/>
      <c r="L16" s="332"/>
      <c r="M16" s="332"/>
      <c r="N16" s="103"/>
      <c r="O16" s="103"/>
      <c r="P16" s="103"/>
      <c r="Q16" s="103"/>
      <c r="R16" s="103"/>
      <c r="S16" s="103"/>
      <c r="T16" s="103"/>
      <c r="U16" s="103"/>
      <c r="V16" s="103"/>
      <c r="W16" s="103"/>
      <c r="X16" s="103"/>
    </row>
    <row r="17" spans="1:24" s="106" customFormat="1" ht="15" customHeight="1" x14ac:dyDescent="0.2">
      <c r="A17" s="345"/>
      <c r="B17" s="345"/>
      <c r="C17" s="345"/>
      <c r="D17" s="345"/>
      <c r="E17" s="345"/>
      <c r="F17" s="345"/>
      <c r="G17" s="345"/>
      <c r="H17" s="345"/>
      <c r="I17" s="345"/>
      <c r="J17" s="345"/>
      <c r="K17" s="345"/>
      <c r="L17" s="345"/>
      <c r="M17" s="345"/>
      <c r="N17" s="107"/>
      <c r="O17" s="107"/>
      <c r="P17" s="107"/>
      <c r="Q17" s="107"/>
      <c r="R17" s="107"/>
      <c r="S17" s="107"/>
      <c r="T17" s="107"/>
      <c r="U17" s="107"/>
    </row>
    <row r="18" spans="1:24" s="106" customFormat="1" ht="91.5" customHeight="1" x14ac:dyDescent="0.2">
      <c r="A18" s="378" t="s">
        <v>430</v>
      </c>
      <c r="B18" s="378"/>
      <c r="C18" s="378"/>
      <c r="D18" s="378"/>
      <c r="E18" s="378"/>
      <c r="F18" s="378"/>
      <c r="G18" s="378"/>
      <c r="H18" s="378"/>
      <c r="I18" s="378"/>
      <c r="J18" s="378"/>
      <c r="K18" s="378"/>
      <c r="L18" s="378"/>
      <c r="M18" s="378"/>
      <c r="N18" s="108"/>
      <c r="O18" s="108"/>
      <c r="P18" s="108"/>
      <c r="Q18" s="108"/>
      <c r="R18" s="108"/>
      <c r="S18" s="108"/>
      <c r="T18" s="108"/>
      <c r="U18" s="108"/>
      <c r="V18" s="108"/>
      <c r="W18" s="108"/>
      <c r="X18" s="108"/>
    </row>
    <row r="19" spans="1:24" s="106" customFormat="1" ht="78" customHeight="1" x14ac:dyDescent="0.2">
      <c r="A19" s="379" t="s">
        <v>3</v>
      </c>
      <c r="B19" s="379" t="s">
        <v>82</v>
      </c>
      <c r="C19" s="379" t="s">
        <v>81</v>
      </c>
      <c r="D19" s="379" t="s">
        <v>73</v>
      </c>
      <c r="E19" s="380" t="s">
        <v>80</v>
      </c>
      <c r="F19" s="381"/>
      <c r="G19" s="381"/>
      <c r="H19" s="381"/>
      <c r="I19" s="382"/>
      <c r="J19" s="379" t="s">
        <v>79</v>
      </c>
      <c r="K19" s="379"/>
      <c r="L19" s="379"/>
      <c r="M19" s="379"/>
      <c r="N19" s="107"/>
      <c r="O19" s="107"/>
      <c r="P19" s="107"/>
      <c r="Q19" s="107"/>
      <c r="R19" s="107"/>
      <c r="S19" s="107"/>
      <c r="T19" s="107"/>
      <c r="U19" s="107"/>
    </row>
    <row r="20" spans="1:24" s="106" customFormat="1" ht="51" customHeight="1" x14ac:dyDescent="0.2">
      <c r="A20" s="379"/>
      <c r="B20" s="379"/>
      <c r="C20" s="379"/>
      <c r="D20" s="379"/>
      <c r="E20" s="134" t="s">
        <v>78</v>
      </c>
      <c r="F20" s="134" t="s">
        <v>77</v>
      </c>
      <c r="G20" s="134" t="s">
        <v>76</v>
      </c>
      <c r="H20" s="134" t="s">
        <v>75</v>
      </c>
      <c r="I20" s="134" t="s">
        <v>74</v>
      </c>
      <c r="J20" s="134">
        <v>2020</v>
      </c>
      <c r="K20" s="134">
        <v>2021</v>
      </c>
      <c r="L20" s="134">
        <v>2022</v>
      </c>
      <c r="M20" s="134">
        <v>2023</v>
      </c>
      <c r="N20" s="113"/>
      <c r="O20" s="113"/>
      <c r="P20" s="113"/>
      <c r="Q20" s="113"/>
      <c r="R20" s="113"/>
      <c r="S20" s="113"/>
      <c r="T20" s="113"/>
      <c r="U20" s="113"/>
      <c r="V20" s="114"/>
      <c r="W20" s="114"/>
      <c r="X20" s="114"/>
    </row>
    <row r="21" spans="1:24" s="106" customFormat="1" ht="16.5" customHeight="1" x14ac:dyDescent="0.2">
      <c r="A21" s="135">
        <v>1</v>
      </c>
      <c r="B21" s="136">
        <v>2</v>
      </c>
      <c r="C21" s="135">
        <v>3</v>
      </c>
      <c r="D21" s="136">
        <v>4</v>
      </c>
      <c r="E21" s="135">
        <v>5</v>
      </c>
      <c r="F21" s="136">
        <v>6</v>
      </c>
      <c r="G21" s="135">
        <v>7</v>
      </c>
      <c r="H21" s="136">
        <v>8</v>
      </c>
      <c r="I21" s="135">
        <v>9</v>
      </c>
      <c r="J21" s="136">
        <v>10</v>
      </c>
      <c r="K21" s="135">
        <v>11</v>
      </c>
      <c r="L21" s="136">
        <v>12</v>
      </c>
      <c r="M21" s="135">
        <v>13</v>
      </c>
      <c r="N21" s="113"/>
      <c r="O21" s="113"/>
      <c r="P21" s="113"/>
      <c r="Q21" s="113"/>
      <c r="R21" s="113"/>
      <c r="S21" s="113"/>
      <c r="T21" s="113"/>
      <c r="U21" s="113"/>
      <c r="V21" s="114"/>
      <c r="W21" s="114"/>
      <c r="X21" s="114"/>
    </row>
    <row r="22" spans="1:24" s="106" customFormat="1" ht="33" customHeight="1" x14ac:dyDescent="0.2">
      <c r="A22" s="137" t="s">
        <v>62</v>
      </c>
      <c r="B22" s="227" t="s">
        <v>568</v>
      </c>
      <c r="C22" s="227" t="s">
        <v>539</v>
      </c>
      <c r="D22" s="227" t="s">
        <v>539</v>
      </c>
      <c r="E22" s="227" t="s">
        <v>539</v>
      </c>
      <c r="F22" s="227" t="s">
        <v>539</v>
      </c>
      <c r="G22" s="227" t="s">
        <v>539</v>
      </c>
      <c r="H22" s="227" t="s">
        <v>539</v>
      </c>
      <c r="I22" s="227" t="s">
        <v>539</v>
      </c>
      <c r="J22" s="227" t="s">
        <v>539</v>
      </c>
      <c r="K22" s="227" t="s">
        <v>539</v>
      </c>
      <c r="L22" s="227" t="s">
        <v>539</v>
      </c>
      <c r="M22" s="227" t="s">
        <v>539</v>
      </c>
      <c r="N22" s="113"/>
      <c r="O22" s="113"/>
      <c r="P22" s="113"/>
      <c r="Q22" s="113"/>
      <c r="R22" s="113"/>
      <c r="S22" s="113"/>
      <c r="T22" s="114"/>
      <c r="U22" s="114"/>
      <c r="V22" s="114"/>
      <c r="W22" s="114"/>
      <c r="X22" s="114"/>
    </row>
    <row r="23" spans="1:24"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row>
    <row r="24" spans="1:24"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row>
    <row r="25" spans="1:24"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row>
    <row r="26" spans="1:24"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row>
    <row r="27" spans="1:24"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24"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24"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24"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24"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24"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4"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24"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row>
    <row r="35" spans="1:24"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row>
    <row r="36" spans="1:24"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row>
    <row r="37" spans="1:24"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row>
    <row r="38" spans="1:24"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row>
    <row r="39" spans="1:24"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row>
    <row r="40" spans="1:24"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row>
    <row r="41" spans="1:24"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row>
    <row r="42" spans="1:24"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row>
    <row r="43" spans="1:24"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row>
    <row r="44" spans="1:24"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row>
    <row r="45" spans="1:24"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row>
    <row r="46" spans="1:24"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row>
    <row r="47" spans="1:24"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row>
    <row r="48" spans="1:24"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row>
    <row r="49" spans="1:24"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row>
    <row r="50" spans="1:24"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row>
    <row r="51" spans="1:24"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row>
    <row r="52" spans="1:24"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row>
    <row r="53" spans="1:24"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row>
    <row r="54" spans="1:24"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row>
    <row r="55" spans="1:24"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row>
    <row r="56" spans="1:24"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row>
    <row r="57" spans="1:24"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row>
    <row r="58" spans="1:24"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row>
    <row r="59" spans="1:24"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row>
    <row r="60" spans="1:24"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row>
    <row r="61" spans="1:24"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row>
    <row r="62" spans="1:24"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row>
    <row r="63" spans="1:24"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row>
    <row r="64" spans="1:24"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row>
    <row r="65" spans="1:24"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row>
    <row r="66" spans="1:24"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row>
    <row r="67" spans="1:24"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row>
    <row r="68" spans="1:24"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row>
    <row r="69" spans="1:24"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row>
    <row r="70" spans="1:24"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row>
    <row r="71" spans="1:24"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row>
    <row r="72" spans="1:24"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row>
    <row r="73" spans="1:24"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row>
    <row r="74" spans="1:24"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row>
    <row r="75" spans="1:24"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row>
    <row r="76" spans="1:24"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row>
    <row r="77" spans="1:24"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row>
    <row r="78" spans="1:24"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row>
    <row r="79" spans="1:24"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row>
    <row r="80" spans="1:24"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row>
    <row r="81" spans="1:24"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row>
    <row r="82" spans="1:24"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row>
    <row r="83" spans="1:24"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row>
    <row r="84" spans="1:24"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row>
    <row r="85" spans="1:24"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row>
    <row r="86" spans="1:24"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row>
    <row r="87" spans="1:24"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row>
    <row r="88" spans="1:24"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row>
    <row r="89" spans="1:24"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row>
    <row r="90" spans="1:24"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row>
    <row r="91" spans="1:24"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row>
    <row r="92" spans="1:24"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row>
    <row r="93" spans="1:24"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row>
    <row r="94" spans="1:24"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row>
    <row r="95" spans="1:24"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row>
    <row r="96" spans="1:24"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row>
    <row r="97" spans="1:24"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row>
    <row r="98" spans="1:24"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row>
    <row r="99" spans="1:24"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row>
    <row r="100" spans="1:24"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spans="1:24"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spans="1:24"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spans="1:24"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spans="1:24"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spans="1:24"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spans="1:24"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spans="1:24"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spans="1:24"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spans="1:24"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1:24"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spans="1:24"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spans="1:24"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spans="1:24"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spans="1:24"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spans="1:24"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spans="1:24"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spans="1:24"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spans="1:24"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spans="1:24"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spans="1:24"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spans="1:24"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spans="1:24"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spans="1:24"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spans="1:24"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spans="1:24"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spans="1:24"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spans="1:24"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spans="1:24"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spans="1:24"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spans="1:24"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spans="1:24"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spans="1:24"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spans="1:24"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spans="1:24"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spans="1:24"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spans="1:24"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spans="1:24"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spans="1:24"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spans="1:24"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spans="1:24"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spans="1:24"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spans="1:24"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spans="1:24"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spans="1:24"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spans="1:24"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spans="1:24"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spans="1:24"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spans="1:24"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spans="1:24"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spans="1:24"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spans="1:24"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spans="1:24"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spans="1:24"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spans="1:24"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spans="1:24"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spans="1:24"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spans="1:24"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spans="1:24"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spans="1:24"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spans="1:24"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spans="1:24"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spans="1:24"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spans="1:24"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spans="1:24"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spans="1:24"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spans="1:24"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spans="1:24"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spans="1:24"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spans="1:24"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spans="1:24"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spans="1:24"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spans="1:24"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spans="1:24"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spans="1:24"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spans="1:24"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spans="1:24"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spans="1:24"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spans="1:24"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spans="1:24"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spans="1:24"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spans="1:24"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spans="1:24"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spans="1:24"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spans="1:24"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spans="1:24"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spans="1:24"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spans="1:24"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spans="1:24"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spans="1:24"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spans="1:24"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spans="1:24"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spans="1:24"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spans="1:24"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spans="1:24"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spans="1:24"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spans="1:24"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spans="1:24"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spans="1:24"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spans="1:24"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spans="1:24"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spans="1:24"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spans="1:24"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spans="1:24"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spans="1:24"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spans="1:24"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spans="1:24"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spans="1:24"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spans="1:24"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spans="1:24"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spans="1:24"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spans="1:24"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spans="1:24"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spans="1:24"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spans="1:24"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spans="1:24"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spans="1:24"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spans="1:24"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spans="1:24"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spans="1:24"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spans="1:24"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spans="1:24"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spans="1:24"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spans="1:24"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spans="1:24"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spans="1:24"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spans="1:24"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spans="1:24"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spans="1:24"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spans="1:24"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spans="1:24"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spans="1:24"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spans="1:24"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spans="1:24"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spans="1:24"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spans="1:24"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spans="1:24"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spans="1:24"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spans="1:24"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spans="1:24"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spans="1:24"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spans="1:24"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spans="1:24"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spans="1:24"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spans="1:24"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spans="1:24"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spans="1:24"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spans="1:24"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spans="1:24"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spans="1:24"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spans="1:24"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spans="1:24"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spans="1:24"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spans="1:24"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spans="1:24"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spans="1:24"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spans="1:24"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spans="1:24"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spans="1:24"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spans="1:24"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spans="1:24"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spans="1:24"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spans="1:24"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spans="1:24"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spans="1:24"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spans="1:24"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spans="1:24"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spans="1:24"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spans="1:24"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spans="1:24"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spans="1:24"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spans="1:24"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spans="1:24"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spans="1:24"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spans="1:24"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spans="1:24"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spans="1:24"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spans="1:24"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spans="1:24"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spans="1:24"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spans="1:24"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spans="1:24"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spans="1:24"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spans="1:24"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spans="1:24"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spans="1:24"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spans="1:24"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spans="1:24"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spans="1:24"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spans="1:24"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spans="1:24"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spans="1:24"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spans="1:24"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spans="1:24"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spans="1:24"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spans="1:24"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spans="1:24"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spans="1:24"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spans="1:24"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spans="1:24"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spans="1:24"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spans="1:24"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spans="1:24"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spans="1:24"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spans="1:24"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spans="1:24"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spans="1:24"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spans="1:24"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spans="1:24"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spans="1:24"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spans="1:24"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spans="1:24"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spans="1:24"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spans="1:24"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spans="1:24"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spans="1:24"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spans="1:24"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spans="1:24"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spans="1:24"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spans="1:24"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spans="1:24"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spans="1:24"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spans="1:24"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spans="1:24"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spans="1:24"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spans="1:24"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spans="1:24"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spans="1:24"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spans="1:24"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spans="1:24"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spans="1:24"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spans="1:24"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spans="1:24"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spans="1:24"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spans="1:24"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spans="1:24"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spans="1:24"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spans="1:24"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spans="1:24"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spans="1:24"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spans="1:24"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spans="1:24"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spans="1:24"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spans="1:24"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spans="1:24"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spans="1:24"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spans="1:24"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spans="1:24"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spans="1:24"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spans="1:24"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spans="1:24"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spans="1:24"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spans="1:24"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spans="1:24"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spans="1:24"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spans="1:24"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spans="1:24"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spans="1:24"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spans="1:24"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spans="1:24"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spans="1:24"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92"/>
  <sheetViews>
    <sheetView topLeftCell="A10" zoomScale="80" zoomScaleNormal="80" workbookViewId="0">
      <selection activeCell="B22" sqref="B22"/>
    </sheetView>
  </sheetViews>
  <sheetFormatPr defaultColWidth="9.140625" defaultRowHeight="15.75" x14ac:dyDescent="0.2"/>
  <cols>
    <col min="1" max="1" width="61.7109375" style="195" customWidth="1"/>
    <col min="2" max="2" width="18.5703125" style="172" customWidth="1"/>
    <col min="3" max="42" width="16.85546875" style="172" customWidth="1"/>
    <col min="43" max="45" width="16.85546875" style="174"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4"/>
      <c r="B1" s="171"/>
      <c r="C1" s="171"/>
      <c r="D1" s="171"/>
      <c r="G1" s="171"/>
      <c r="H1" s="6" t="s">
        <v>66</v>
      </c>
      <c r="I1" s="173"/>
      <c r="J1" s="173"/>
      <c r="K1" s="6"/>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row>
    <row r="2" spans="1:44" ht="18.75" x14ac:dyDescent="0.3">
      <c r="A2" s="4"/>
      <c r="B2" s="171"/>
      <c r="C2" s="171"/>
      <c r="D2" s="171"/>
      <c r="E2" s="175"/>
      <c r="F2" s="175"/>
      <c r="G2" s="171"/>
      <c r="H2" s="3" t="s">
        <v>8</v>
      </c>
      <c r="I2" s="173"/>
      <c r="J2" s="173"/>
      <c r="K2" s="3"/>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6"/>
      <c r="AR2" s="176"/>
    </row>
    <row r="3" spans="1:44" ht="18.75" x14ac:dyDescent="0.3">
      <c r="A3" s="177"/>
      <c r="B3" s="171"/>
      <c r="C3" s="171"/>
      <c r="D3" s="171"/>
      <c r="E3" s="175"/>
      <c r="F3" s="175"/>
      <c r="G3" s="171"/>
      <c r="H3" s="3" t="s">
        <v>531</v>
      </c>
      <c r="I3" s="173"/>
      <c r="J3" s="173"/>
      <c r="K3" s="3"/>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6"/>
      <c r="AR3" s="176"/>
    </row>
    <row r="4" spans="1:44" ht="18.75" x14ac:dyDescent="0.3">
      <c r="A4" s="177"/>
      <c r="B4" s="171"/>
      <c r="C4" s="171"/>
      <c r="D4" s="171"/>
      <c r="E4" s="171"/>
      <c r="F4" s="171"/>
      <c r="G4" s="171"/>
      <c r="H4" s="171"/>
      <c r="I4" s="173"/>
      <c r="J4" s="173"/>
      <c r="K4" s="3"/>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8"/>
      <c r="AR4" s="178"/>
    </row>
    <row r="5" spans="1:44" x14ac:dyDescent="0.2">
      <c r="A5" s="395" t="str">
        <f>'1. паспорт местоположение'!A5:C5</f>
        <v>Год раскрытия информации: 2023 год</v>
      </c>
      <c r="B5" s="395"/>
      <c r="C5" s="395"/>
      <c r="D5" s="395"/>
      <c r="E5" s="395"/>
      <c r="F5" s="395"/>
      <c r="G5" s="395"/>
      <c r="H5" s="395"/>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9"/>
      <c r="AR5" s="179"/>
    </row>
    <row r="6" spans="1:44" ht="18.75" x14ac:dyDescent="0.3">
      <c r="A6" s="177"/>
      <c r="B6" s="171"/>
      <c r="C6" s="171"/>
      <c r="D6" s="171"/>
      <c r="E6" s="171"/>
      <c r="F6" s="171"/>
      <c r="G6" s="171"/>
      <c r="H6" s="171"/>
      <c r="I6" s="173"/>
      <c r="J6" s="173"/>
      <c r="K6" s="3"/>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8"/>
      <c r="AR6" s="178"/>
    </row>
    <row r="7" spans="1:44" ht="18.75" x14ac:dyDescent="0.2">
      <c r="A7" s="396" t="s">
        <v>7</v>
      </c>
      <c r="B7" s="396"/>
      <c r="C7" s="396"/>
      <c r="D7" s="396"/>
      <c r="E7" s="396"/>
      <c r="F7" s="396"/>
      <c r="G7" s="396"/>
      <c r="H7" s="396"/>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80"/>
      <c r="AR7" s="180"/>
    </row>
    <row r="8" spans="1:44" ht="18.75" x14ac:dyDescent="0.2">
      <c r="A8" s="198"/>
      <c r="B8" s="198"/>
      <c r="C8" s="198"/>
      <c r="D8" s="198"/>
      <c r="E8" s="198"/>
      <c r="F8" s="198"/>
      <c r="G8" s="198"/>
      <c r="H8" s="198"/>
      <c r="I8" s="198"/>
      <c r="J8" s="198"/>
      <c r="K8" s="198"/>
      <c r="L8" s="2"/>
      <c r="M8" s="2"/>
      <c r="N8" s="2"/>
      <c r="O8" s="2"/>
      <c r="P8" s="2"/>
      <c r="Q8" s="2"/>
      <c r="R8" s="2"/>
      <c r="S8" s="2"/>
      <c r="T8" s="2"/>
      <c r="U8" s="2"/>
      <c r="V8" s="2"/>
      <c r="W8" s="2"/>
      <c r="X8" s="2"/>
      <c r="Y8" s="2"/>
      <c r="Z8" s="171"/>
      <c r="AA8" s="171"/>
      <c r="AB8" s="171"/>
      <c r="AC8" s="171"/>
      <c r="AD8" s="171"/>
      <c r="AE8" s="171"/>
      <c r="AF8" s="171"/>
      <c r="AG8" s="171"/>
      <c r="AH8" s="171"/>
      <c r="AI8" s="171"/>
      <c r="AJ8" s="171"/>
      <c r="AK8" s="171"/>
      <c r="AL8" s="171"/>
      <c r="AM8" s="171"/>
      <c r="AN8" s="171"/>
      <c r="AO8" s="171"/>
      <c r="AP8" s="171"/>
      <c r="AQ8" s="178"/>
      <c r="AR8" s="178"/>
    </row>
    <row r="9" spans="1:44" ht="18.75" x14ac:dyDescent="0.2">
      <c r="A9" s="397" t="str">
        <f>'1. паспорт местоположение'!A9:C9</f>
        <v>Акционерное общество "Россети Янтарь"</v>
      </c>
      <c r="B9" s="397"/>
      <c r="C9" s="397"/>
      <c r="D9" s="397"/>
      <c r="E9" s="397"/>
      <c r="F9" s="397"/>
      <c r="G9" s="397"/>
      <c r="H9" s="397"/>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2"/>
      <c r="AR9" s="182"/>
    </row>
    <row r="10" spans="1:44" x14ac:dyDescent="0.2">
      <c r="A10" s="398" t="s">
        <v>6</v>
      </c>
      <c r="B10" s="398"/>
      <c r="C10" s="398"/>
      <c r="D10" s="398"/>
      <c r="E10" s="398"/>
      <c r="F10" s="398"/>
      <c r="G10" s="398"/>
      <c r="H10" s="398"/>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4"/>
      <c r="AR10" s="184"/>
    </row>
    <row r="11" spans="1:44" ht="18.75" x14ac:dyDescent="0.2">
      <c r="A11" s="198"/>
      <c r="B11" s="198"/>
      <c r="C11" s="198"/>
      <c r="D11" s="198"/>
      <c r="E11" s="198"/>
      <c r="F11" s="198"/>
      <c r="G11" s="198"/>
      <c r="H11" s="198"/>
      <c r="I11" s="198"/>
      <c r="J11" s="198"/>
      <c r="K11" s="198"/>
      <c r="L11" s="2"/>
      <c r="M11" s="2"/>
      <c r="N11" s="2"/>
      <c r="O11" s="2"/>
      <c r="P11" s="2"/>
      <c r="Q11" s="2"/>
      <c r="R11" s="2"/>
      <c r="S11" s="2"/>
      <c r="T11" s="2"/>
      <c r="U11" s="2"/>
      <c r="V11" s="2"/>
      <c r="W11" s="2"/>
      <c r="X11" s="2"/>
      <c r="Y11" s="2"/>
      <c r="Z11" s="171"/>
      <c r="AA11" s="171"/>
      <c r="AB11" s="171"/>
      <c r="AC11" s="171"/>
      <c r="AD11" s="171"/>
      <c r="AE11" s="171"/>
      <c r="AF11" s="171"/>
      <c r="AG11" s="171"/>
      <c r="AH11" s="171"/>
      <c r="AI11" s="171"/>
      <c r="AJ11" s="171"/>
      <c r="AK11" s="171"/>
      <c r="AL11" s="171"/>
      <c r="AM11" s="171"/>
      <c r="AN11" s="171"/>
      <c r="AO11" s="171"/>
      <c r="AP11" s="171"/>
      <c r="AQ11" s="178"/>
      <c r="AR11" s="178"/>
    </row>
    <row r="12" spans="1:44" ht="18.75" x14ac:dyDescent="0.2">
      <c r="A12" s="397" t="str">
        <f>'1. паспорт местоположение'!A12:C12</f>
        <v>M_ПАК-2</v>
      </c>
      <c r="B12" s="397"/>
      <c r="C12" s="397"/>
      <c r="D12" s="397"/>
      <c r="E12" s="397"/>
      <c r="F12" s="397"/>
      <c r="G12" s="397"/>
      <c r="H12" s="397"/>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2"/>
      <c r="AR12" s="182"/>
    </row>
    <row r="13" spans="1:44" x14ac:dyDescent="0.2">
      <c r="A13" s="398" t="s">
        <v>5</v>
      </c>
      <c r="B13" s="398"/>
      <c r="C13" s="398"/>
      <c r="D13" s="398"/>
      <c r="E13" s="398"/>
      <c r="F13" s="398"/>
      <c r="G13" s="398"/>
      <c r="H13" s="398"/>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4"/>
      <c r="AR13" s="184"/>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6"/>
      <c r="AA14" s="186"/>
      <c r="AB14" s="186"/>
      <c r="AC14" s="186"/>
      <c r="AD14" s="186"/>
      <c r="AE14" s="186"/>
      <c r="AF14" s="186"/>
      <c r="AG14" s="186"/>
      <c r="AH14" s="186"/>
      <c r="AI14" s="186"/>
      <c r="AJ14" s="186"/>
      <c r="AK14" s="186"/>
      <c r="AL14" s="186"/>
      <c r="AM14" s="186"/>
      <c r="AN14" s="186"/>
      <c r="AO14" s="186"/>
      <c r="AP14" s="186"/>
      <c r="AQ14" s="187"/>
      <c r="AR14" s="187"/>
    </row>
    <row r="15" spans="1:44" ht="63.75" customHeight="1" x14ac:dyDescent="0.2">
      <c r="A15" s="399" t="str">
        <f>'1. паспорт местоположение'!A15:C15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99"/>
      <c r="C15" s="399"/>
      <c r="D15" s="399"/>
      <c r="E15" s="399"/>
      <c r="F15" s="399"/>
      <c r="G15" s="399"/>
      <c r="H15" s="399"/>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2"/>
      <c r="AR15" s="182"/>
    </row>
    <row r="16" spans="1:44" x14ac:dyDescent="0.2">
      <c r="A16" s="398" t="s">
        <v>4</v>
      </c>
      <c r="B16" s="398"/>
      <c r="C16" s="398"/>
      <c r="D16" s="398"/>
      <c r="E16" s="398"/>
      <c r="F16" s="398"/>
      <c r="G16" s="398"/>
      <c r="H16" s="398"/>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4"/>
      <c r="AR16" s="18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189"/>
      <c r="X17" s="189"/>
      <c r="Y17" s="189"/>
      <c r="Z17" s="189"/>
      <c r="AA17" s="189"/>
      <c r="AB17" s="189"/>
      <c r="AC17" s="189"/>
      <c r="AD17" s="189"/>
      <c r="AE17" s="189"/>
      <c r="AF17" s="189"/>
      <c r="AG17" s="189"/>
      <c r="AH17" s="189"/>
      <c r="AI17" s="189"/>
      <c r="AJ17" s="189"/>
      <c r="AK17" s="189"/>
      <c r="AL17" s="189"/>
      <c r="AM17" s="189"/>
      <c r="AN17" s="189"/>
      <c r="AO17" s="189"/>
      <c r="AP17" s="189"/>
      <c r="AQ17" s="190"/>
      <c r="AR17" s="190"/>
    </row>
    <row r="18" spans="1:44" ht="18.75" x14ac:dyDescent="0.2">
      <c r="A18" s="397" t="s">
        <v>431</v>
      </c>
      <c r="B18" s="397"/>
      <c r="C18" s="397"/>
      <c r="D18" s="397"/>
      <c r="E18" s="397"/>
      <c r="F18" s="397"/>
      <c r="G18" s="397"/>
      <c r="H18" s="397"/>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2"/>
      <c r="AR18" s="192"/>
    </row>
    <row r="19" spans="1:44" x14ac:dyDescent="0.2">
      <c r="A19" s="193"/>
      <c r="Q19" s="194"/>
    </row>
    <row r="20" spans="1:44" s="228" customFormat="1" x14ac:dyDescent="0.25"/>
    <row r="21" spans="1:44" s="228" customFormat="1" ht="16.5" thickBot="1" x14ac:dyDescent="0.3">
      <c r="A21" s="292" t="s">
        <v>300</v>
      </c>
      <c r="B21" s="293" t="s">
        <v>1</v>
      </c>
      <c r="D21" s="383" t="s">
        <v>299</v>
      </c>
      <c r="E21" s="384"/>
      <c r="F21" s="384"/>
      <c r="G21" s="385"/>
    </row>
    <row r="22" spans="1:44" s="228" customFormat="1" x14ac:dyDescent="0.25">
      <c r="A22" s="229" t="s">
        <v>524</v>
      </c>
      <c r="B22" s="230">
        <f>'6.2. Паспорт фин осв ввод'!C30*1000000</f>
        <v>9137700</v>
      </c>
      <c r="C22" s="228" t="s">
        <v>464</v>
      </c>
      <c r="D22" s="386" t="s">
        <v>298</v>
      </c>
      <c r="E22" s="387"/>
      <c r="F22" s="388"/>
      <c r="G22" s="231" t="str">
        <f>IF(SUM(B65:AD65)=0,"не окупается",SUM(B65:AD65))</f>
        <v>не окупается</v>
      </c>
    </row>
    <row r="23" spans="1:44" s="228" customFormat="1" x14ac:dyDescent="0.25">
      <c r="A23" s="232" t="s">
        <v>297</v>
      </c>
      <c r="B23" s="233">
        <v>15</v>
      </c>
      <c r="D23" s="389" t="s">
        <v>296</v>
      </c>
      <c r="E23" s="390"/>
      <c r="F23" s="391"/>
      <c r="G23" s="279" t="str">
        <f>IF(SUM(B66:AD66)=0,"не окупается",SUM(B66:AD66))</f>
        <v>не окупается</v>
      </c>
    </row>
    <row r="24" spans="1:44" s="228" customFormat="1" ht="16.5" customHeight="1" thickBot="1" x14ac:dyDescent="0.3">
      <c r="A24" s="234" t="s">
        <v>295</v>
      </c>
      <c r="B24" s="235">
        <v>1</v>
      </c>
      <c r="D24" s="392" t="s">
        <v>530</v>
      </c>
      <c r="E24" s="393"/>
      <c r="F24" s="394"/>
      <c r="G24" s="280">
        <f>K63</f>
        <v>-9128522.2078181934</v>
      </c>
    </row>
    <row r="25" spans="1:44" s="228" customFormat="1" ht="15.75" customHeight="1" x14ac:dyDescent="0.25">
      <c r="A25" s="232" t="s">
        <v>533</v>
      </c>
      <c r="B25" s="236">
        <v>0</v>
      </c>
    </row>
    <row r="26" spans="1:44" s="228" customFormat="1" x14ac:dyDescent="0.25">
      <c r="A26" s="232" t="s">
        <v>294</v>
      </c>
      <c r="B26" s="237" t="s">
        <v>525</v>
      </c>
    </row>
    <row r="27" spans="1:44" s="228" customFormat="1" ht="16.5" thickBot="1" x14ac:dyDescent="0.3">
      <c r="A27" s="234" t="s">
        <v>277</v>
      </c>
      <c r="B27" s="238">
        <v>0.2</v>
      </c>
    </row>
    <row r="28" spans="1:44" s="228" customFormat="1" x14ac:dyDescent="0.25">
      <c r="A28" s="232" t="s">
        <v>293</v>
      </c>
      <c r="B28" s="239"/>
    </row>
    <row r="29" spans="1:44" s="228" customFormat="1" x14ac:dyDescent="0.25">
      <c r="A29" s="240" t="s">
        <v>292</v>
      </c>
      <c r="B29" s="241"/>
    </row>
    <row r="30" spans="1:44" s="228" customFormat="1" x14ac:dyDescent="0.25">
      <c r="A30" s="242" t="s">
        <v>291</v>
      </c>
      <c r="B30" s="243">
        <v>0</v>
      </c>
    </row>
    <row r="31" spans="1:44" s="228" customFormat="1" x14ac:dyDescent="0.25">
      <c r="A31" s="242" t="s">
        <v>290</v>
      </c>
      <c r="B31" s="243">
        <v>0.13</v>
      </c>
    </row>
    <row r="32" spans="1:44" s="228" customFormat="1" x14ac:dyDescent="0.25">
      <c r="A32" s="242" t="s">
        <v>289</v>
      </c>
      <c r="B32" s="243">
        <v>1</v>
      </c>
    </row>
    <row r="33" spans="1:17" s="228" customFormat="1" ht="16.5" thickBot="1" x14ac:dyDescent="0.3">
      <c r="A33" s="244" t="s">
        <v>526</v>
      </c>
      <c r="B33" s="245">
        <f>B32*B31+B30*(1-B27)</f>
        <v>0.13</v>
      </c>
    </row>
    <row r="34" spans="1:17" s="228" customFormat="1" x14ac:dyDescent="0.25">
      <c r="A34" s="246" t="s">
        <v>288</v>
      </c>
      <c r="B34" s="77">
        <v>1</v>
      </c>
      <c r="C34" s="77">
        <v>2</v>
      </c>
      <c r="D34" s="77">
        <v>3</v>
      </c>
      <c r="E34" s="77">
        <v>4</v>
      </c>
      <c r="F34" s="77">
        <v>5</v>
      </c>
      <c r="G34" s="77">
        <v>6</v>
      </c>
      <c r="H34" s="77">
        <v>7</v>
      </c>
      <c r="I34" s="77">
        <v>8</v>
      </c>
      <c r="J34" s="77">
        <v>9</v>
      </c>
      <c r="K34" s="77">
        <v>10</v>
      </c>
      <c r="L34" s="77">
        <v>11</v>
      </c>
      <c r="M34" s="77">
        <v>12</v>
      </c>
      <c r="N34" s="77">
        <v>13</v>
      </c>
      <c r="O34" s="77">
        <v>14</v>
      </c>
      <c r="P34" s="247">
        <v>15</v>
      </c>
      <c r="Q34" s="247">
        <v>16</v>
      </c>
    </row>
    <row r="35" spans="1:17" s="228" customFormat="1" x14ac:dyDescent="0.25">
      <c r="A35" s="248" t="s">
        <v>287</v>
      </c>
      <c r="B35" s="249">
        <f>C75</f>
        <v>4.9001762230179997E-2</v>
      </c>
      <c r="C35" s="249">
        <f t="shared" ref="C35:Q35" si="0">D75</f>
        <v>4.7000273037249997E-2</v>
      </c>
      <c r="D35" s="249">
        <f t="shared" si="0"/>
        <v>4.7000273037249997E-2</v>
      </c>
      <c r="E35" s="249">
        <f t="shared" si="0"/>
        <v>4.7000273037249997E-2</v>
      </c>
      <c r="F35" s="249">
        <f t="shared" si="0"/>
        <v>4.7000273037249997E-2</v>
      </c>
      <c r="G35" s="249">
        <f t="shared" si="0"/>
        <v>4.7000273037249997E-2</v>
      </c>
      <c r="H35" s="249">
        <f t="shared" si="0"/>
        <v>4.7000273037249997E-2</v>
      </c>
      <c r="I35" s="249">
        <f t="shared" si="0"/>
        <v>4.7000273037249997E-2</v>
      </c>
      <c r="J35" s="249">
        <f t="shared" si="0"/>
        <v>4.7000273037249997E-2</v>
      </c>
      <c r="K35" s="249">
        <f t="shared" si="0"/>
        <v>4.7000273037249997E-2</v>
      </c>
      <c r="L35" s="249">
        <f t="shared" si="0"/>
        <v>4.7000273037249997E-2</v>
      </c>
      <c r="M35" s="249">
        <f t="shared" si="0"/>
        <v>4.7000273037249997E-2</v>
      </c>
      <c r="N35" s="249">
        <f t="shared" si="0"/>
        <v>4.7000273037249997E-2</v>
      </c>
      <c r="O35" s="249">
        <f t="shared" si="0"/>
        <v>4.7000273037249997E-2</v>
      </c>
      <c r="P35" s="249">
        <f t="shared" si="0"/>
        <v>4.7000273037249997E-2</v>
      </c>
      <c r="Q35" s="249">
        <f t="shared" si="0"/>
        <v>4.7000273037249997E-2</v>
      </c>
    </row>
    <row r="36" spans="1:17" s="228" customFormat="1" x14ac:dyDescent="0.25">
      <c r="A36" s="248" t="s">
        <v>286</v>
      </c>
      <c r="B36" s="249">
        <f>C76</f>
        <v>0.10250459143275026</v>
      </c>
      <c r="C36" s="249">
        <f t="shared" ref="C36:Q36" si="1">D76</f>
        <v>0.1543226082549114</v>
      </c>
      <c r="D36" s="249">
        <f t="shared" si="1"/>
        <v>0.20857608601596289</v>
      </c>
      <c r="E36" s="249">
        <f t="shared" si="1"/>
        <v>0.26537949204500411</v>
      </c>
      <c r="F36" s="249">
        <f t="shared" si="1"/>
        <v>0.324852673666856</v>
      </c>
      <c r="G36" s="249">
        <f t="shared" si="1"/>
        <v>0.38712111106332903</v>
      </c>
      <c r="H36" s="249">
        <f t="shared" si="1"/>
        <v>0.45231618201903911</v>
      </c>
      <c r="I36" s="249">
        <f t="shared" si="1"/>
        <v>0.52057543911035054</v>
      </c>
      <c r="J36" s="249">
        <f t="shared" si="1"/>
        <v>0.59204289992227332</v>
      </c>
      <c r="K36" s="249">
        <f t="shared" si="1"/>
        <v>0.66686935090563559</v>
      </c>
      <c r="L36" s="249">
        <f t="shared" si="1"/>
        <v>0.74521266551562437</v>
      </c>
      <c r="M36" s="249">
        <f t="shared" si="1"/>
        <v>0.82723813730292561</v>
      </c>
      <c r="N36" s="249">
        <f t="shared" si="1"/>
        <v>0.91311882866023941</v>
      </c>
      <c r="O36" s="249">
        <f t="shared" si="1"/>
        <v>1.0030359359599745</v>
      </c>
      <c r="P36" s="249">
        <f t="shared" si="1"/>
        <v>1.0971791718535169</v>
      </c>
      <c r="Q36" s="249">
        <f t="shared" si="1"/>
        <v>1.1957471655386662</v>
      </c>
    </row>
    <row r="37" spans="1:17" s="251" customFormat="1" x14ac:dyDescent="0.25">
      <c r="A37" s="248" t="s">
        <v>465</v>
      </c>
      <c r="B37" s="250">
        <v>0</v>
      </c>
      <c r="C37" s="250">
        <v>0</v>
      </c>
      <c r="D37" s="250">
        <v>0</v>
      </c>
      <c r="E37" s="250">
        <v>0</v>
      </c>
      <c r="F37" s="250">
        <v>0</v>
      </c>
      <c r="G37" s="250">
        <v>0</v>
      </c>
      <c r="H37" s="250">
        <v>0</v>
      </c>
      <c r="I37" s="250">
        <v>0</v>
      </c>
      <c r="J37" s="250">
        <v>0</v>
      </c>
      <c r="K37" s="250">
        <v>0</v>
      </c>
      <c r="L37" s="250">
        <v>0</v>
      </c>
      <c r="M37" s="250">
        <v>0</v>
      </c>
      <c r="N37" s="250">
        <v>0</v>
      </c>
      <c r="O37" s="250">
        <v>0</v>
      </c>
      <c r="P37" s="250">
        <v>0</v>
      </c>
      <c r="Q37" s="250">
        <v>0</v>
      </c>
    </row>
    <row r="38" spans="1:17" s="228" customFormat="1" ht="16.5" thickBot="1" x14ac:dyDescent="0.3"/>
    <row r="39" spans="1:17" s="228" customFormat="1" x14ac:dyDescent="0.25">
      <c r="A39" s="294" t="s">
        <v>466</v>
      </c>
      <c r="B39" s="77">
        <v>1</v>
      </c>
      <c r="C39" s="77">
        <v>2</v>
      </c>
      <c r="D39" s="77">
        <v>3</v>
      </c>
      <c r="E39" s="77">
        <v>4</v>
      </c>
      <c r="F39" s="77">
        <v>5</v>
      </c>
      <c r="G39" s="77">
        <v>6</v>
      </c>
      <c r="H39" s="77">
        <v>7</v>
      </c>
      <c r="I39" s="77">
        <v>8</v>
      </c>
      <c r="J39" s="77">
        <v>9</v>
      </c>
      <c r="K39" s="77">
        <v>10</v>
      </c>
      <c r="L39" s="77">
        <v>11</v>
      </c>
      <c r="M39" s="77">
        <v>12</v>
      </c>
      <c r="N39" s="77">
        <v>13</v>
      </c>
      <c r="O39" s="77">
        <v>14</v>
      </c>
      <c r="P39" s="247">
        <v>15</v>
      </c>
      <c r="Q39" s="247">
        <v>16</v>
      </c>
    </row>
    <row r="40" spans="1:17" s="251" customFormat="1" x14ac:dyDescent="0.25">
      <c r="A40" s="248" t="s">
        <v>285</v>
      </c>
      <c r="B40" s="252"/>
      <c r="C40" s="252">
        <f>C37*B24</f>
        <v>0</v>
      </c>
      <c r="D40" s="252">
        <f>D37*B24</f>
        <v>0</v>
      </c>
      <c r="E40" s="252">
        <f>E37*B24</f>
        <v>0</v>
      </c>
      <c r="F40" s="252">
        <f>F37*B24</f>
        <v>0</v>
      </c>
      <c r="G40" s="252">
        <f>G37*B24</f>
        <v>0</v>
      </c>
      <c r="H40" s="252">
        <f>H37*B24</f>
        <v>0</v>
      </c>
      <c r="I40" s="252">
        <f>I37*B24</f>
        <v>0</v>
      </c>
      <c r="J40" s="252">
        <f>J37*B24</f>
        <v>0</v>
      </c>
      <c r="K40" s="252">
        <f>K37*B24</f>
        <v>0</v>
      </c>
      <c r="L40" s="252">
        <f>L37*B24</f>
        <v>0</v>
      </c>
      <c r="M40" s="252">
        <f>M37*B24</f>
        <v>0</v>
      </c>
      <c r="N40" s="252">
        <f>N37*B24</f>
        <v>0</v>
      </c>
      <c r="O40" s="252">
        <f>O37*B24</f>
        <v>0</v>
      </c>
      <c r="P40" s="253">
        <f>P37*B24</f>
        <v>0</v>
      </c>
      <c r="Q40" s="253">
        <f>Q37*C24</f>
        <v>0</v>
      </c>
    </row>
    <row r="41" spans="1:17" s="251" customFormat="1" x14ac:dyDescent="0.25">
      <c r="A41" s="248" t="s">
        <v>527</v>
      </c>
      <c r="B41" s="252"/>
      <c r="C41" s="252">
        <f t="shared" ref="C41:Q41" si="2">SUM(C42:C42)</f>
        <v>0</v>
      </c>
      <c r="D41" s="252">
        <f t="shared" si="2"/>
        <v>0</v>
      </c>
      <c r="E41" s="252">
        <f t="shared" si="2"/>
        <v>0</v>
      </c>
      <c r="F41" s="252">
        <f t="shared" si="2"/>
        <v>0</v>
      </c>
      <c r="G41" s="252">
        <f t="shared" si="2"/>
        <v>0</v>
      </c>
      <c r="H41" s="252">
        <f t="shared" si="2"/>
        <v>0</v>
      </c>
      <c r="I41" s="252">
        <f t="shared" si="2"/>
        <v>0</v>
      </c>
      <c r="J41" s="252">
        <f t="shared" si="2"/>
        <v>0</v>
      </c>
      <c r="K41" s="252">
        <f t="shared" si="2"/>
        <v>0</v>
      </c>
      <c r="L41" s="252">
        <f t="shared" si="2"/>
        <v>0</v>
      </c>
      <c r="M41" s="252">
        <f t="shared" si="2"/>
        <v>0</v>
      </c>
      <c r="N41" s="252">
        <f t="shared" si="2"/>
        <v>0</v>
      </c>
      <c r="O41" s="252">
        <f t="shared" si="2"/>
        <v>0</v>
      </c>
      <c r="P41" s="253">
        <f t="shared" si="2"/>
        <v>0</v>
      </c>
      <c r="Q41" s="253">
        <f t="shared" si="2"/>
        <v>0</v>
      </c>
    </row>
    <row r="42" spans="1:17" s="257" customFormat="1" x14ac:dyDescent="0.25">
      <c r="A42" s="254" t="s">
        <v>534</v>
      </c>
      <c r="B42" s="255"/>
      <c r="C42" s="255">
        <f>-B25</f>
        <v>0</v>
      </c>
      <c r="D42" s="255">
        <f t="shared" ref="D42:Q42" si="3">C42*(1+D35)</f>
        <v>0</v>
      </c>
      <c r="E42" s="255">
        <f t="shared" si="3"/>
        <v>0</v>
      </c>
      <c r="F42" s="255">
        <f t="shared" si="3"/>
        <v>0</v>
      </c>
      <c r="G42" s="255">
        <f t="shared" si="3"/>
        <v>0</v>
      </c>
      <c r="H42" s="255">
        <f t="shared" si="3"/>
        <v>0</v>
      </c>
      <c r="I42" s="255">
        <f t="shared" si="3"/>
        <v>0</v>
      </c>
      <c r="J42" s="255">
        <f t="shared" si="3"/>
        <v>0</v>
      </c>
      <c r="K42" s="255">
        <f t="shared" si="3"/>
        <v>0</v>
      </c>
      <c r="L42" s="255">
        <f t="shared" si="3"/>
        <v>0</v>
      </c>
      <c r="M42" s="255">
        <f t="shared" si="3"/>
        <v>0</v>
      </c>
      <c r="N42" s="255">
        <f t="shared" si="3"/>
        <v>0</v>
      </c>
      <c r="O42" s="255">
        <f t="shared" si="3"/>
        <v>0</v>
      </c>
      <c r="P42" s="256">
        <f t="shared" si="3"/>
        <v>0</v>
      </c>
      <c r="Q42" s="256">
        <f t="shared" si="3"/>
        <v>0</v>
      </c>
    </row>
    <row r="43" spans="1:17" s="228" customFormat="1" ht="31.5" x14ac:dyDescent="0.25">
      <c r="A43" s="258" t="s">
        <v>284</v>
      </c>
      <c r="B43" s="252"/>
      <c r="C43" s="252">
        <f t="shared" ref="C43:P43" si="4">C40+C41</f>
        <v>0</v>
      </c>
      <c r="D43" s="252">
        <f t="shared" si="4"/>
        <v>0</v>
      </c>
      <c r="E43" s="252">
        <f t="shared" si="4"/>
        <v>0</v>
      </c>
      <c r="F43" s="252">
        <f t="shared" si="4"/>
        <v>0</v>
      </c>
      <c r="G43" s="252">
        <f t="shared" si="4"/>
        <v>0</v>
      </c>
      <c r="H43" s="252">
        <f t="shared" si="4"/>
        <v>0</v>
      </c>
      <c r="I43" s="252">
        <f t="shared" si="4"/>
        <v>0</v>
      </c>
      <c r="J43" s="252">
        <f t="shared" si="4"/>
        <v>0</v>
      </c>
      <c r="K43" s="252">
        <f t="shared" si="4"/>
        <v>0</v>
      </c>
      <c r="L43" s="252">
        <f t="shared" si="4"/>
        <v>0</v>
      </c>
      <c r="M43" s="252">
        <f t="shared" si="4"/>
        <v>0</v>
      </c>
      <c r="N43" s="252">
        <f t="shared" si="4"/>
        <v>0</v>
      </c>
      <c r="O43" s="252">
        <f t="shared" si="4"/>
        <v>0</v>
      </c>
      <c r="P43" s="253">
        <f t="shared" si="4"/>
        <v>0</v>
      </c>
      <c r="Q43" s="253">
        <f t="shared" ref="Q43" si="5">Q40+Q41</f>
        <v>0</v>
      </c>
    </row>
    <row r="44" spans="1:17" s="228" customFormat="1" x14ac:dyDescent="0.25">
      <c r="A44" s="259" t="s">
        <v>279</v>
      </c>
      <c r="B44" s="255"/>
      <c r="C44" s="252">
        <f>(B58)*$B$24/$B$23*0</f>
        <v>0</v>
      </c>
      <c r="D44" s="327">
        <f>C44</f>
        <v>0</v>
      </c>
      <c r="E44" s="327">
        <f t="shared" ref="E44:Q44" si="6">D44</f>
        <v>0</v>
      </c>
      <c r="F44" s="327">
        <f t="shared" si="6"/>
        <v>0</v>
      </c>
      <c r="G44" s="327">
        <f t="shared" si="6"/>
        <v>0</v>
      </c>
      <c r="H44" s="327">
        <f t="shared" si="6"/>
        <v>0</v>
      </c>
      <c r="I44" s="327">
        <f t="shared" si="6"/>
        <v>0</v>
      </c>
      <c r="J44" s="327">
        <f t="shared" si="6"/>
        <v>0</v>
      </c>
      <c r="K44" s="327">
        <f t="shared" si="6"/>
        <v>0</v>
      </c>
      <c r="L44" s="327">
        <f t="shared" si="6"/>
        <v>0</v>
      </c>
      <c r="M44" s="327">
        <f t="shared" si="6"/>
        <v>0</v>
      </c>
      <c r="N44" s="327">
        <f t="shared" si="6"/>
        <v>0</v>
      </c>
      <c r="O44" s="327">
        <f t="shared" si="6"/>
        <v>0</v>
      </c>
      <c r="P44" s="327">
        <f t="shared" si="6"/>
        <v>0</v>
      </c>
      <c r="Q44" s="327">
        <f t="shared" si="6"/>
        <v>0</v>
      </c>
    </row>
    <row r="45" spans="1:17" s="228" customFormat="1" ht="31.5" x14ac:dyDescent="0.25">
      <c r="A45" s="258" t="s">
        <v>280</v>
      </c>
      <c r="B45" s="252"/>
      <c r="C45" s="252">
        <f>C43+C44</f>
        <v>0</v>
      </c>
      <c r="D45" s="252">
        <f t="shared" ref="D45:P45" si="7">D43+D44</f>
        <v>0</v>
      </c>
      <c r="E45" s="252">
        <f>E43+E44</f>
        <v>0</v>
      </c>
      <c r="F45" s="252">
        <f t="shared" si="7"/>
        <v>0</v>
      </c>
      <c r="G45" s="252">
        <f t="shared" si="7"/>
        <v>0</v>
      </c>
      <c r="H45" s="252">
        <f t="shared" si="7"/>
        <v>0</v>
      </c>
      <c r="I45" s="252">
        <f t="shared" si="7"/>
        <v>0</v>
      </c>
      <c r="J45" s="252">
        <f t="shared" si="7"/>
        <v>0</v>
      </c>
      <c r="K45" s="252">
        <f t="shared" si="7"/>
        <v>0</v>
      </c>
      <c r="L45" s="252">
        <f t="shared" si="7"/>
        <v>0</v>
      </c>
      <c r="M45" s="252">
        <f t="shared" si="7"/>
        <v>0</v>
      </c>
      <c r="N45" s="252">
        <f t="shared" si="7"/>
        <v>0</v>
      </c>
      <c r="O45" s="252">
        <f t="shared" si="7"/>
        <v>0</v>
      </c>
      <c r="P45" s="252">
        <f t="shared" si="7"/>
        <v>0</v>
      </c>
      <c r="Q45" s="252">
        <f t="shared" ref="Q45" si="8">Q43+Q44</f>
        <v>0</v>
      </c>
    </row>
    <row r="46" spans="1:17" s="228" customFormat="1" x14ac:dyDescent="0.25">
      <c r="A46" s="262" t="s">
        <v>278</v>
      </c>
      <c r="B46" s="252"/>
      <c r="C46" s="252"/>
      <c r="D46" s="252"/>
      <c r="E46" s="252"/>
      <c r="F46" s="252"/>
      <c r="G46" s="252"/>
      <c r="H46" s="252"/>
      <c r="I46" s="252"/>
      <c r="J46" s="252"/>
      <c r="K46" s="252"/>
      <c r="L46" s="252"/>
      <c r="M46" s="252"/>
      <c r="N46" s="252"/>
      <c r="O46" s="252"/>
      <c r="P46" s="253"/>
      <c r="Q46" s="253"/>
    </row>
    <row r="47" spans="1:17" s="228" customFormat="1" x14ac:dyDescent="0.25">
      <c r="A47" s="262" t="s">
        <v>283</v>
      </c>
      <c r="B47" s="252"/>
      <c r="C47" s="252">
        <f>C45+C46</f>
        <v>0</v>
      </c>
      <c r="D47" s="252">
        <f t="shared" ref="D47:P47" si="9">D45+D46</f>
        <v>0</v>
      </c>
      <c r="E47" s="252">
        <f t="shared" si="9"/>
        <v>0</v>
      </c>
      <c r="F47" s="252">
        <f t="shared" si="9"/>
        <v>0</v>
      </c>
      <c r="G47" s="252">
        <f t="shared" si="9"/>
        <v>0</v>
      </c>
      <c r="H47" s="252">
        <f t="shared" si="9"/>
        <v>0</v>
      </c>
      <c r="I47" s="252">
        <f t="shared" si="9"/>
        <v>0</v>
      </c>
      <c r="J47" s="252">
        <f t="shared" si="9"/>
        <v>0</v>
      </c>
      <c r="K47" s="252">
        <f t="shared" si="9"/>
        <v>0</v>
      </c>
      <c r="L47" s="252">
        <f t="shared" si="9"/>
        <v>0</v>
      </c>
      <c r="M47" s="252">
        <f t="shared" si="9"/>
        <v>0</v>
      </c>
      <c r="N47" s="252">
        <f t="shared" si="9"/>
        <v>0</v>
      </c>
      <c r="O47" s="252">
        <f t="shared" si="9"/>
        <v>0</v>
      </c>
      <c r="P47" s="253">
        <f t="shared" si="9"/>
        <v>0</v>
      </c>
      <c r="Q47" s="253">
        <f t="shared" ref="Q47" si="10">Q45+Q46</f>
        <v>0</v>
      </c>
    </row>
    <row r="48" spans="1:17" s="228" customFormat="1" x14ac:dyDescent="0.25">
      <c r="A48" s="262" t="s">
        <v>277</v>
      </c>
      <c r="B48" s="252"/>
      <c r="C48" s="252">
        <f>-C47*B27</f>
        <v>0</v>
      </c>
      <c r="D48" s="252">
        <f>-D47*B27</f>
        <v>0</v>
      </c>
      <c r="E48" s="252">
        <f>-E47*B27</f>
        <v>0</v>
      </c>
      <c r="F48" s="252">
        <f>-F47*B27</f>
        <v>0</v>
      </c>
      <c r="G48" s="252">
        <f>-G47*B27</f>
        <v>0</v>
      </c>
      <c r="H48" s="252">
        <f>-H47*B27</f>
        <v>0</v>
      </c>
      <c r="I48" s="252">
        <f>-I47*B27</f>
        <v>0</v>
      </c>
      <c r="J48" s="252">
        <f>-J47*B27</f>
        <v>0</v>
      </c>
      <c r="K48" s="252">
        <f>-K47*B27</f>
        <v>0</v>
      </c>
      <c r="L48" s="252">
        <f>-L47*B27</f>
        <v>0</v>
      </c>
      <c r="M48" s="252">
        <f>-M47*B27</f>
        <v>0</v>
      </c>
      <c r="N48" s="252">
        <f>-N47*B27</f>
        <v>0</v>
      </c>
      <c r="O48" s="252">
        <f>-O47*B27</f>
        <v>0</v>
      </c>
      <c r="P48" s="253">
        <f>-P47*B27</f>
        <v>0</v>
      </c>
      <c r="Q48" s="253">
        <f>-Q47*C27</f>
        <v>0</v>
      </c>
    </row>
    <row r="49" spans="1:17" s="228" customFormat="1" ht="16.5" thickBot="1" x14ac:dyDescent="0.3">
      <c r="A49" s="263" t="s">
        <v>282</v>
      </c>
      <c r="B49" s="264"/>
      <c r="C49" s="264">
        <f>C47+C48</f>
        <v>0</v>
      </c>
      <c r="D49" s="264">
        <f t="shared" ref="D49:P49" si="11">D47+D48</f>
        <v>0</v>
      </c>
      <c r="E49" s="264">
        <f t="shared" si="11"/>
        <v>0</v>
      </c>
      <c r="F49" s="264">
        <f t="shared" si="11"/>
        <v>0</v>
      </c>
      <c r="G49" s="264">
        <f t="shared" si="11"/>
        <v>0</v>
      </c>
      <c r="H49" s="264">
        <f t="shared" si="11"/>
        <v>0</v>
      </c>
      <c r="I49" s="264">
        <f t="shared" si="11"/>
        <v>0</v>
      </c>
      <c r="J49" s="264">
        <f t="shared" si="11"/>
        <v>0</v>
      </c>
      <c r="K49" s="264">
        <f t="shared" si="11"/>
        <v>0</v>
      </c>
      <c r="L49" s="264">
        <f t="shared" si="11"/>
        <v>0</v>
      </c>
      <c r="M49" s="264">
        <f t="shared" si="11"/>
        <v>0</v>
      </c>
      <c r="N49" s="264">
        <f t="shared" si="11"/>
        <v>0</v>
      </c>
      <c r="O49" s="264">
        <f t="shared" si="11"/>
        <v>0</v>
      </c>
      <c r="P49" s="265">
        <f t="shared" si="11"/>
        <v>0</v>
      </c>
      <c r="Q49" s="265">
        <f t="shared" ref="Q49" si="12">Q47+Q48</f>
        <v>0</v>
      </c>
    </row>
    <row r="50" spans="1:17" s="228" customFormat="1" ht="16.5" thickBot="1" x14ac:dyDescent="0.3">
      <c r="B50" s="325">
        <f>C80</f>
        <v>1.5</v>
      </c>
      <c r="C50" s="325">
        <f t="shared" ref="C50:Q50" si="13">D80</f>
        <v>2.5</v>
      </c>
      <c r="D50" s="325">
        <f t="shared" si="13"/>
        <v>3.5</v>
      </c>
      <c r="E50" s="325">
        <f t="shared" si="13"/>
        <v>4.5</v>
      </c>
      <c r="F50" s="325">
        <f t="shared" si="13"/>
        <v>5.5</v>
      </c>
      <c r="G50" s="325">
        <f t="shared" si="13"/>
        <v>6.5</v>
      </c>
      <c r="H50" s="325">
        <f t="shared" si="13"/>
        <v>7.5</v>
      </c>
      <c r="I50" s="325">
        <f t="shared" si="13"/>
        <v>8.5</v>
      </c>
      <c r="J50" s="325">
        <f t="shared" si="13"/>
        <v>9.5</v>
      </c>
      <c r="K50" s="325">
        <f t="shared" si="13"/>
        <v>10.5</v>
      </c>
      <c r="L50" s="325">
        <f t="shared" si="13"/>
        <v>11.5</v>
      </c>
      <c r="M50" s="325">
        <f t="shared" si="13"/>
        <v>12.5</v>
      </c>
      <c r="N50" s="325">
        <f t="shared" si="13"/>
        <v>13.5</v>
      </c>
      <c r="O50" s="325">
        <f t="shared" si="13"/>
        <v>14.5</v>
      </c>
      <c r="P50" s="325">
        <f t="shared" si="13"/>
        <v>15.5</v>
      </c>
      <c r="Q50" s="325">
        <f t="shared" si="13"/>
        <v>16.5</v>
      </c>
    </row>
    <row r="51" spans="1:17" s="228" customFormat="1" x14ac:dyDescent="0.25">
      <c r="A51" s="294" t="s">
        <v>281</v>
      </c>
      <c r="B51" s="77">
        <v>1</v>
      </c>
      <c r="C51" s="77">
        <v>2</v>
      </c>
      <c r="D51" s="77">
        <v>3</v>
      </c>
      <c r="E51" s="77">
        <v>4</v>
      </c>
      <c r="F51" s="77">
        <v>5</v>
      </c>
      <c r="G51" s="77">
        <v>6</v>
      </c>
      <c r="H51" s="77">
        <v>7</v>
      </c>
      <c r="I51" s="77">
        <v>8</v>
      </c>
      <c r="J51" s="77">
        <v>9</v>
      </c>
      <c r="K51" s="77">
        <v>10</v>
      </c>
      <c r="L51" s="77">
        <v>11</v>
      </c>
      <c r="M51" s="77">
        <v>12</v>
      </c>
      <c r="N51" s="77">
        <v>13</v>
      </c>
      <c r="O51" s="77">
        <v>14</v>
      </c>
      <c r="P51" s="247">
        <v>15</v>
      </c>
      <c r="Q51" s="247">
        <v>16</v>
      </c>
    </row>
    <row r="52" spans="1:17" s="228" customFormat="1" ht="31.5" x14ac:dyDescent="0.25">
      <c r="A52" s="266" t="s">
        <v>280</v>
      </c>
      <c r="B52" s="252"/>
      <c r="C52" s="252">
        <f t="shared" ref="C52:P52" si="14">C45</f>
        <v>0</v>
      </c>
      <c r="D52" s="252">
        <f t="shared" si="14"/>
        <v>0</v>
      </c>
      <c r="E52" s="252">
        <f t="shared" si="14"/>
        <v>0</v>
      </c>
      <c r="F52" s="252">
        <f t="shared" si="14"/>
        <v>0</v>
      </c>
      <c r="G52" s="252">
        <f t="shared" si="14"/>
        <v>0</v>
      </c>
      <c r="H52" s="252">
        <f t="shared" si="14"/>
        <v>0</v>
      </c>
      <c r="I52" s="252">
        <f t="shared" si="14"/>
        <v>0</v>
      </c>
      <c r="J52" s="252">
        <f t="shared" si="14"/>
        <v>0</v>
      </c>
      <c r="K52" s="252">
        <f t="shared" si="14"/>
        <v>0</v>
      </c>
      <c r="L52" s="252">
        <f t="shared" si="14"/>
        <v>0</v>
      </c>
      <c r="M52" s="252">
        <f t="shared" si="14"/>
        <v>0</v>
      </c>
      <c r="N52" s="252">
        <f t="shared" si="14"/>
        <v>0</v>
      </c>
      <c r="O52" s="252">
        <f t="shared" si="14"/>
        <v>0</v>
      </c>
      <c r="P52" s="253">
        <f t="shared" si="14"/>
        <v>0</v>
      </c>
      <c r="Q52" s="253">
        <f t="shared" ref="Q52" si="15">Q45</f>
        <v>0</v>
      </c>
    </row>
    <row r="53" spans="1:17" s="228" customFormat="1" x14ac:dyDescent="0.25">
      <c r="A53" s="262" t="s">
        <v>279</v>
      </c>
      <c r="B53" s="252"/>
      <c r="C53" s="252">
        <f>-C44</f>
        <v>0</v>
      </c>
      <c r="D53" s="252">
        <f t="shared" ref="D53:P53" si="16">-D44</f>
        <v>0</v>
      </c>
      <c r="E53" s="252">
        <f t="shared" si="16"/>
        <v>0</v>
      </c>
      <c r="F53" s="252">
        <f t="shared" si="16"/>
        <v>0</v>
      </c>
      <c r="G53" s="252">
        <f t="shared" si="16"/>
        <v>0</v>
      </c>
      <c r="H53" s="252">
        <f t="shared" si="16"/>
        <v>0</v>
      </c>
      <c r="I53" s="252">
        <f t="shared" si="16"/>
        <v>0</v>
      </c>
      <c r="J53" s="252">
        <f t="shared" si="16"/>
        <v>0</v>
      </c>
      <c r="K53" s="252">
        <f t="shared" si="16"/>
        <v>0</v>
      </c>
      <c r="L53" s="252">
        <f t="shared" si="16"/>
        <v>0</v>
      </c>
      <c r="M53" s="252">
        <f t="shared" si="16"/>
        <v>0</v>
      </c>
      <c r="N53" s="252">
        <f t="shared" si="16"/>
        <v>0</v>
      </c>
      <c r="O53" s="252">
        <f t="shared" si="16"/>
        <v>0</v>
      </c>
      <c r="P53" s="252">
        <f t="shared" si="16"/>
        <v>0</v>
      </c>
      <c r="Q53" s="252">
        <f t="shared" ref="Q53" si="17">-Q44</f>
        <v>0</v>
      </c>
    </row>
    <row r="54" spans="1:17" s="228" customFormat="1" x14ac:dyDescent="0.25">
      <c r="A54" s="262" t="s">
        <v>278</v>
      </c>
      <c r="B54" s="255"/>
      <c r="C54" s="255"/>
      <c r="D54" s="255"/>
      <c r="E54" s="255"/>
      <c r="F54" s="255"/>
      <c r="G54" s="255"/>
      <c r="H54" s="255"/>
      <c r="I54" s="255"/>
      <c r="J54" s="255"/>
      <c r="K54" s="255"/>
      <c r="L54" s="255"/>
      <c r="M54" s="255"/>
      <c r="N54" s="255"/>
      <c r="O54" s="255"/>
      <c r="P54" s="256"/>
      <c r="Q54" s="256"/>
    </row>
    <row r="55" spans="1:17" s="228" customFormat="1" x14ac:dyDescent="0.25">
      <c r="A55" s="262" t="s">
        <v>277</v>
      </c>
      <c r="B55" s="252"/>
      <c r="C55" s="252">
        <f>C48</f>
        <v>0</v>
      </c>
      <c r="D55" s="252">
        <f t="shared" ref="D55:P55" si="18">D48</f>
        <v>0</v>
      </c>
      <c r="E55" s="252">
        <f t="shared" si="18"/>
        <v>0</v>
      </c>
      <c r="F55" s="252">
        <f t="shared" si="18"/>
        <v>0</v>
      </c>
      <c r="G55" s="252">
        <f t="shared" si="18"/>
        <v>0</v>
      </c>
      <c r="H55" s="252">
        <f t="shared" si="18"/>
        <v>0</v>
      </c>
      <c r="I55" s="252">
        <f t="shared" si="18"/>
        <v>0</v>
      </c>
      <c r="J55" s="252">
        <f t="shared" si="18"/>
        <v>0</v>
      </c>
      <c r="K55" s="252">
        <f t="shared" si="18"/>
        <v>0</v>
      </c>
      <c r="L55" s="252">
        <f t="shared" si="18"/>
        <v>0</v>
      </c>
      <c r="M55" s="252">
        <f t="shared" si="18"/>
        <v>0</v>
      </c>
      <c r="N55" s="252">
        <f t="shared" si="18"/>
        <v>0</v>
      </c>
      <c r="O55" s="252">
        <f t="shared" si="18"/>
        <v>0</v>
      </c>
      <c r="P55" s="252">
        <f t="shared" si="18"/>
        <v>0</v>
      </c>
      <c r="Q55" s="252">
        <f t="shared" ref="Q55" si="19">Q48</f>
        <v>0</v>
      </c>
    </row>
    <row r="56" spans="1:17" s="228" customFormat="1" x14ac:dyDescent="0.25">
      <c r="A56" s="267" t="s">
        <v>276</v>
      </c>
      <c r="B56" s="252">
        <f>IF(((SUM($B$40:B40)+SUM($B$41:B41))+SUM($B$58:B58))&lt;0,((SUM($B$40:B40)+SUM($B$41:B41))+SUM($B$58:B58))*0.2-SUM($A$56:A56),IF(SUM($A$56:A56)&lt;0,0-SUM($A$56:A56),0))</f>
        <v>-1827540</v>
      </c>
      <c r="C56" s="252">
        <f>IF(((SUM($B$40:C40)+SUM($B$41:C41))+SUM($B$58:C58))&lt;0,((SUM($B$40:C40)+SUM($B$41:C41))+SUM($B$58:C58))*0.2-SUM($A$56:B56),IF(SUM($A$56:B56)&lt;0,0-SUM($A$56:B56),0))</f>
        <v>0</v>
      </c>
      <c r="D56" s="252">
        <f>IF(((SUM($B$40:D40)+SUM($B$41:D41))+SUM($B$58:D58))&lt;0,((SUM($B$40:D40)+SUM($B$41:D41))+SUM($B$58:D58))*0.2-SUM($A$56:C56),IF(SUM($A$56:C56)&lt;0,0-SUM($A$56:C56),0))</f>
        <v>0</v>
      </c>
      <c r="E56" s="252">
        <f>IF(((SUM($B$40:E40)+SUM($B$41:E41))+SUM($B$58:E58))&lt;0,((SUM($B$40:E40)+SUM($B$41:E41))+SUM($B$58:E58))*0.2-SUM($A$56:D56),IF(SUM($A$56:D56)&lt;0,0-SUM($A$56:D56),0))</f>
        <v>0</v>
      </c>
      <c r="F56" s="252">
        <f>IF(((SUM($B$40:F40)+SUM($B$41:F41))+SUM($B$58:F58))&lt;0,((SUM($B$40:F40)+SUM($B$41:F41))+SUM($B$58:F58))*0.2-SUM($A$56:E56),IF(SUM($A$56:E56)&lt;0,0-SUM($A$56:E56),0))</f>
        <v>0</v>
      </c>
      <c r="G56" s="252">
        <f>IF(((SUM($B$40:G40)+SUM($B$41:G41))+SUM($B$58:G58))&lt;0,((SUM($B$40:G40)+SUM($B$41:G41))+SUM($B$58:G58))*0.2-SUM($A$56:F56),IF(SUM($A$56:F56)&lt;0,0-SUM($A$56:F56),0))</f>
        <v>0</v>
      </c>
      <c r="H56" s="252">
        <f>IF(((SUM($B$40:H40)+SUM($B$41:H41))+SUM($B$58:H58))&lt;0,((SUM($B$40:H40)+SUM($B$41:H41))+SUM($B$58:H58))*0.2-SUM($A$56:G56),IF(SUM($A$56:G56)&lt;0,0-SUM($A$56:G56),0))</f>
        <v>0</v>
      </c>
      <c r="I56" s="252">
        <f>IF(((SUM($B$40:I40)+SUM($B$41:I41))+SUM($B$58:I58))&lt;0,((SUM($B$40:I40)+SUM($B$41:I41))+SUM($B$58:I58))*0.2-SUM($A$56:H56),IF(SUM($A$56:H56)&lt;0,0-SUM($A$56:H56),0))</f>
        <v>0</v>
      </c>
      <c r="J56" s="252">
        <f>IF(((SUM($B$40:J40)+SUM($B$41:J41))+SUM($B$58:J58))&lt;0,((SUM($B$40:J40)+SUM($B$41:J41))+SUM($B$58:J58))*0.2-SUM($A$56:I56),IF(SUM($A$56:I56)&lt;0,0-SUM($A$56:I56),0))</f>
        <v>0</v>
      </c>
      <c r="K56" s="252">
        <f>IF(((SUM($B$40:K40)+SUM($B$41:K41))+SUM($B$58:K58))&lt;0,((SUM($B$40:K40)+SUM($B$41:K41))+SUM($B$58:K58))*0.2-SUM($A$56:J56),IF(SUM($A$56:J56)&lt;0,0-SUM($A$56:J56),0))</f>
        <v>0</v>
      </c>
      <c r="L56" s="252">
        <f>IF(((SUM($B$40:L40)+SUM($B$41:L41))+SUM($B$58:L58))&lt;0,((SUM($B$40:L40)+SUM($B$41:L41))+SUM($B$58:L58))*0.2-SUM($A$56:K56),IF(SUM($A$56:K56)&lt;0,0-SUM($A$56:K56),0))</f>
        <v>0</v>
      </c>
      <c r="M56" s="252">
        <f>IF(((SUM($B$40:M40)+SUM($B$41:M41))+SUM($B$58:M58))&lt;0,((SUM($B$40:M40)+SUM($B$41:M41))+SUM($B$58:M58))*0.2-SUM($A$56:L56),IF(SUM($A$56:L56)&lt;0,0-SUM($A$56:L56),0))</f>
        <v>0</v>
      </c>
      <c r="N56" s="252">
        <f>IF(((SUM($B$40:N40)+SUM($B$41:N41))+SUM($B$58:N58))&lt;0,((SUM($B$40:N40)+SUM($B$41:N41))+SUM($B$58:N58))*0.2-SUM($A$56:M56),IF(SUM($A$56:M56)&lt;0,0-SUM($A$56:M56),0))</f>
        <v>0</v>
      </c>
      <c r="O56" s="252">
        <f>IF(((SUM($B$40:O40)+SUM($B$41:O41))+SUM($B$58:O58))&lt;0,((SUM($B$40:O40)+SUM($B$41:O41))+SUM($B$58:O58))*0.2-SUM($A$56:N56),IF(SUM($A$56:N56)&lt;0,0-SUM($A$56:N56),0))</f>
        <v>0</v>
      </c>
      <c r="P56" s="252">
        <f>IF(((SUM($B$40:P40)+SUM($B$41:P41))+SUM($B$58:P58))&lt;0,((SUM($B$40:P40)+SUM($B$41:P41))+SUM($B$58:P58))*0.2-SUM($A$56:O56),IF(SUM($A$56:O56)&lt;0,0-SUM($A$56:O56),0))</f>
        <v>0</v>
      </c>
      <c r="Q56" s="252">
        <f>IF(((SUM($B$40:Q40)+SUM($B$41:Q41))+SUM($B$58:Q58))&lt;0,((SUM($B$40:Q40)+SUM($B$41:Q41))+SUM($B$58:Q58))*0.2-SUM($A$56:P56),IF(SUM($A$56:P56)&lt;0,0-SUM($A$56:P56),0))</f>
        <v>0</v>
      </c>
    </row>
    <row r="57" spans="1:17" s="228" customFormat="1" x14ac:dyDescent="0.25">
      <c r="A57" s="262" t="s">
        <v>275</v>
      </c>
      <c r="B57" s="260"/>
      <c r="C57" s="260"/>
      <c r="D57" s="260"/>
      <c r="E57" s="255"/>
      <c r="F57" s="255"/>
      <c r="G57" s="255"/>
      <c r="H57" s="255"/>
      <c r="I57" s="255"/>
      <c r="J57" s="260"/>
      <c r="K57" s="260"/>
      <c r="L57" s="260"/>
      <c r="M57" s="260"/>
      <c r="N57" s="260"/>
      <c r="O57" s="260"/>
      <c r="P57" s="261"/>
      <c r="Q57" s="261"/>
    </row>
    <row r="58" spans="1:17" s="228" customFormat="1" x14ac:dyDescent="0.25">
      <c r="A58" s="268" t="s">
        <v>528</v>
      </c>
      <c r="B58" s="252">
        <f>'6.2. Паспорт фин осв ввод'!P30*-1*1000000</f>
        <v>-9137700</v>
      </c>
      <c r="C58" s="252"/>
      <c r="D58" s="252"/>
      <c r="E58" s="252"/>
      <c r="F58" s="252"/>
      <c r="G58" s="252"/>
      <c r="H58" s="252"/>
      <c r="I58" s="252"/>
      <c r="J58" s="252"/>
      <c r="K58" s="252"/>
      <c r="L58" s="252"/>
      <c r="M58" s="252"/>
      <c r="N58" s="252"/>
      <c r="O58" s="252"/>
      <c r="P58" s="253"/>
      <c r="Q58" s="253"/>
    </row>
    <row r="59" spans="1:17" s="228" customFormat="1" x14ac:dyDescent="0.25">
      <c r="A59" s="269" t="s">
        <v>274</v>
      </c>
      <c r="B59" s="252">
        <f t="shared" ref="B59:C59" si="20">SUM(B52:B58)</f>
        <v>-10965240</v>
      </c>
      <c r="C59" s="252">
        <f t="shared" si="20"/>
        <v>0</v>
      </c>
      <c r="D59" s="252">
        <f t="shared" ref="D59:P59" si="21">SUM(D52:D58)</f>
        <v>0</v>
      </c>
      <c r="E59" s="252">
        <f t="shared" si="21"/>
        <v>0</v>
      </c>
      <c r="F59" s="252">
        <f t="shared" si="21"/>
        <v>0</v>
      </c>
      <c r="G59" s="252">
        <f t="shared" si="21"/>
        <v>0</v>
      </c>
      <c r="H59" s="252">
        <f t="shared" si="21"/>
        <v>0</v>
      </c>
      <c r="I59" s="252">
        <f t="shared" si="21"/>
        <v>0</v>
      </c>
      <c r="J59" s="252">
        <f t="shared" si="21"/>
        <v>0</v>
      </c>
      <c r="K59" s="252">
        <f t="shared" si="21"/>
        <v>0</v>
      </c>
      <c r="L59" s="252">
        <f t="shared" si="21"/>
        <v>0</v>
      </c>
      <c r="M59" s="252">
        <f t="shared" si="21"/>
        <v>0</v>
      </c>
      <c r="N59" s="252">
        <f t="shared" si="21"/>
        <v>0</v>
      </c>
      <c r="O59" s="252">
        <f t="shared" si="21"/>
        <v>0</v>
      </c>
      <c r="P59" s="253">
        <f t="shared" si="21"/>
        <v>0</v>
      </c>
      <c r="Q59" s="253">
        <f t="shared" ref="Q59" si="22">SUM(Q52:Q58)</f>
        <v>0</v>
      </c>
    </row>
    <row r="60" spans="1:17" s="251" customFormat="1" x14ac:dyDescent="0.25">
      <c r="A60" s="270" t="s">
        <v>273</v>
      </c>
      <c r="B60" s="252">
        <f>SUM($B$59:B59)</f>
        <v>-10965240</v>
      </c>
      <c r="C60" s="252">
        <f>SUM($B$59:C59)</f>
        <v>-10965240</v>
      </c>
      <c r="D60" s="252">
        <f>SUM($B$59:D59)</f>
        <v>-10965240</v>
      </c>
      <c r="E60" s="252">
        <f>SUM($B$59:E59)</f>
        <v>-10965240</v>
      </c>
      <c r="F60" s="252">
        <f>SUM($B$59:F59)</f>
        <v>-10965240</v>
      </c>
      <c r="G60" s="252">
        <f>SUM($B$59:G59)</f>
        <v>-10965240</v>
      </c>
      <c r="H60" s="252">
        <f>SUM($B$59:H59)</f>
        <v>-10965240</v>
      </c>
      <c r="I60" s="252">
        <f>SUM($B$59:I59)</f>
        <v>-10965240</v>
      </c>
      <c r="J60" s="252">
        <f>SUM($B$59:J59)</f>
        <v>-10965240</v>
      </c>
      <c r="K60" s="252">
        <f>SUM($B$59:K59)</f>
        <v>-10965240</v>
      </c>
      <c r="L60" s="252">
        <f>SUM($B$59:L59)</f>
        <v>-10965240</v>
      </c>
      <c r="M60" s="252">
        <f>SUM($B$59:M59)</f>
        <v>-10965240</v>
      </c>
      <c r="N60" s="252">
        <f>SUM($B$59:N59)</f>
        <v>-10965240</v>
      </c>
      <c r="O60" s="252">
        <f>SUM($B$59:O59)</f>
        <v>-10965240</v>
      </c>
      <c r="P60" s="252">
        <f>SUM($B$59:P59)</f>
        <v>-10965240</v>
      </c>
      <c r="Q60" s="252">
        <f>SUM($B$59:Q59)</f>
        <v>-10965240</v>
      </c>
    </row>
    <row r="61" spans="1:17" s="228" customFormat="1" x14ac:dyDescent="0.25">
      <c r="A61" s="262" t="s">
        <v>529</v>
      </c>
      <c r="B61" s="326">
        <f>1/POWER((1+$B$33),B50)</f>
        <v>0.83249634370229864</v>
      </c>
      <c r="C61" s="326">
        <f t="shared" ref="C61:Q61" si="23">1/POWER((1+$B$33),C50)</f>
        <v>0.73672242805513155</v>
      </c>
      <c r="D61" s="326">
        <f t="shared" si="23"/>
        <v>0.65196675049126696</v>
      </c>
      <c r="E61" s="326">
        <f t="shared" si="23"/>
        <v>0.57696172609846641</v>
      </c>
      <c r="F61" s="326">
        <f t="shared" si="23"/>
        <v>0.51058559831722694</v>
      </c>
      <c r="G61" s="326">
        <f t="shared" si="23"/>
        <v>0.45184566222763445</v>
      </c>
      <c r="H61" s="326">
        <f t="shared" si="23"/>
        <v>0.39986341790056151</v>
      </c>
      <c r="I61" s="326">
        <f t="shared" si="23"/>
        <v>0.35386143177040841</v>
      </c>
      <c r="J61" s="326">
        <f t="shared" si="23"/>
        <v>0.31315170953133498</v>
      </c>
      <c r="K61" s="326">
        <f t="shared" si="23"/>
        <v>0.27712540666489821</v>
      </c>
      <c r="L61" s="326">
        <f t="shared" si="23"/>
        <v>0.24524372271229933</v>
      </c>
      <c r="M61" s="326">
        <f t="shared" si="23"/>
        <v>0.21702984310822954</v>
      </c>
      <c r="N61" s="326">
        <f t="shared" si="23"/>
        <v>0.19206180806038009</v>
      </c>
      <c r="O61" s="326">
        <f t="shared" si="23"/>
        <v>0.16996620182334526</v>
      </c>
      <c r="P61" s="326">
        <f t="shared" si="23"/>
        <v>0.15041256798526129</v>
      </c>
      <c r="Q61" s="326">
        <f t="shared" si="23"/>
        <v>0.13310846724359404</v>
      </c>
    </row>
    <row r="62" spans="1:17" s="228" customFormat="1" ht="31.5" x14ac:dyDescent="0.25">
      <c r="A62" s="272" t="s">
        <v>272</v>
      </c>
      <c r="B62" s="252">
        <f t="shared" ref="B62:P62" si="24">B59*B61</f>
        <v>-9128522.2078181934</v>
      </c>
      <c r="C62" s="252">
        <f t="shared" si="24"/>
        <v>0</v>
      </c>
      <c r="D62" s="252">
        <f t="shared" si="24"/>
        <v>0</v>
      </c>
      <c r="E62" s="252">
        <f t="shared" si="24"/>
        <v>0</v>
      </c>
      <c r="F62" s="252">
        <f t="shared" si="24"/>
        <v>0</v>
      </c>
      <c r="G62" s="252">
        <f t="shared" si="24"/>
        <v>0</v>
      </c>
      <c r="H62" s="252">
        <f t="shared" si="24"/>
        <v>0</v>
      </c>
      <c r="I62" s="252">
        <f t="shared" si="24"/>
        <v>0</v>
      </c>
      <c r="J62" s="252">
        <f t="shared" si="24"/>
        <v>0</v>
      </c>
      <c r="K62" s="252">
        <f t="shared" si="24"/>
        <v>0</v>
      </c>
      <c r="L62" s="252">
        <f t="shared" si="24"/>
        <v>0</v>
      </c>
      <c r="M62" s="252">
        <f t="shared" si="24"/>
        <v>0</v>
      </c>
      <c r="N62" s="252">
        <f t="shared" si="24"/>
        <v>0</v>
      </c>
      <c r="O62" s="252">
        <f t="shared" si="24"/>
        <v>0</v>
      </c>
      <c r="P62" s="253">
        <f t="shared" si="24"/>
        <v>0</v>
      </c>
      <c r="Q62" s="253">
        <f t="shared" ref="Q62" si="25">Q59*Q61</f>
        <v>0</v>
      </c>
    </row>
    <row r="63" spans="1:17" s="228" customFormat="1" x14ac:dyDescent="0.25">
      <c r="A63" s="272" t="s">
        <v>271</v>
      </c>
      <c r="B63" s="252">
        <f>SUM($B$62:B62)</f>
        <v>-9128522.2078181934</v>
      </c>
      <c r="C63" s="252">
        <f>SUM($B$62:C62)</f>
        <v>-9128522.2078181934</v>
      </c>
      <c r="D63" s="252">
        <f>SUM($B$62:D62)</f>
        <v>-9128522.2078181934</v>
      </c>
      <c r="E63" s="252">
        <f>SUM($B$62:E62)</f>
        <v>-9128522.2078181934</v>
      </c>
      <c r="F63" s="252">
        <f>SUM($B$62:F62)</f>
        <v>-9128522.2078181934</v>
      </c>
      <c r="G63" s="252">
        <f>SUM($B$62:G62)</f>
        <v>-9128522.2078181934</v>
      </c>
      <c r="H63" s="252">
        <f>SUM($B$62:H62)</f>
        <v>-9128522.2078181934</v>
      </c>
      <c r="I63" s="252">
        <f>SUM($B$62:I62)</f>
        <v>-9128522.2078181934</v>
      </c>
      <c r="J63" s="252">
        <f>SUM($B$62:J62)</f>
        <v>-9128522.2078181934</v>
      </c>
      <c r="K63" s="252">
        <f>SUM($B$62:K62)</f>
        <v>-9128522.2078181934</v>
      </c>
      <c r="L63" s="252">
        <f>SUM($B$62:L62)</f>
        <v>-9128522.2078181934</v>
      </c>
      <c r="M63" s="252">
        <f>SUM($B$62:M62)</f>
        <v>-9128522.2078181934</v>
      </c>
      <c r="N63" s="252">
        <f>SUM($B$62:N62)</f>
        <v>-9128522.2078181934</v>
      </c>
      <c r="O63" s="252">
        <f>SUM($B$62:O62)</f>
        <v>-9128522.2078181934</v>
      </c>
      <c r="P63" s="252">
        <f>SUM($B$62:P62)</f>
        <v>-9128522.2078181934</v>
      </c>
      <c r="Q63" s="252">
        <f>SUM($B$62:Q62)</f>
        <v>-9128522.2078181934</v>
      </c>
    </row>
    <row r="64" spans="1:17" s="228" customFormat="1" x14ac:dyDescent="0.25">
      <c r="A64" s="273" t="s">
        <v>270</v>
      </c>
      <c r="B64" s="274">
        <f>IF((ISERR(IRR($B$59:B59))),0,IF(IRR($B$59:B59)&lt;0,0,IRR($B$59:B59)))</f>
        <v>0</v>
      </c>
      <c r="C64" s="274">
        <f>IF((ISERR(IRR($B$59:C59))),0,IF(IRR($B$59:C59)&lt;0,0,IRR($B$41:C59)))</f>
        <v>0</v>
      </c>
      <c r="D64" s="274">
        <f>IF((ISERR(IRR($B$59:D59))),0,IF(IRR($B$59:D59)&lt;0,0,IRR($B$59:D59)))</f>
        <v>0</v>
      </c>
      <c r="E64" s="274">
        <f>IF((ISERR(IRR($B$59:E59))),0,IF(IRR($B$59:E59)&lt;0,0,IRR($B$59:E59)))</f>
        <v>0</v>
      </c>
      <c r="F64" s="274">
        <f>IF((ISERR(IRR($B$59:F59))),0,IF(IRR($B$59:F59)&lt;0,0,IRR($B$59:F59)))</f>
        <v>0</v>
      </c>
      <c r="G64" s="274">
        <f>IF((ISERR(IRR($B$59:G59))),0,IF(IRR($B$59:G59)&lt;0,0,IRR($B$59:G59)))</f>
        <v>0</v>
      </c>
      <c r="H64" s="274">
        <f>IF((ISERR(IRR($B$59:H59))),0,IF(IRR($B$59:H59)&lt;0,0,IRR($B$59:H59)))</f>
        <v>0</v>
      </c>
      <c r="I64" s="274">
        <f>IF((ISERR(IRR($B$59:I59))),0,IF(IRR($B$59:I59)&lt;0,0,IRR($B$59:I59)))</f>
        <v>0</v>
      </c>
      <c r="J64" s="274">
        <f>IF((ISERR(IRR($B$59:J59))),0,IF(IRR($B$59:J59)&lt;0,0,IRR($B$59:J59)))</f>
        <v>0</v>
      </c>
      <c r="K64" s="274">
        <f>IF((ISERR(IRR($B$59:K59))),0,IF(IRR($B$59:K59)&lt;0,0,IRR($B$59:K59)))</f>
        <v>0</v>
      </c>
      <c r="L64" s="274">
        <f>IF((ISERR(IRR($B$59:L59))),0,IF(IRR($B$59:L59)&lt;0,0,IRR($B$59:L59)))</f>
        <v>0</v>
      </c>
      <c r="M64" s="274">
        <f>IF((ISERR(IRR($B$59:M59))),0,IF(IRR($B$59:M59)&lt;0,0,IRR($B$59:M59)))</f>
        <v>0</v>
      </c>
      <c r="N64" s="274">
        <f>IF((ISERR(IRR($B$59:N59))),0,IF(IRR($B$59:N59)&lt;0,0,IRR($B$59:N59)))</f>
        <v>0</v>
      </c>
      <c r="O64" s="274">
        <f>IF((ISERR(IRR($B$59:O59))),0,IF(IRR($B$59:O59)&lt;0,0,IRR($B$59:O59)))</f>
        <v>0</v>
      </c>
      <c r="P64" s="274">
        <f>IF((ISERR(IRR($B$59:P59))),0,IF(IRR($B$59:P59)&lt;0,0,IRR($B$59:P59)))</f>
        <v>0</v>
      </c>
      <c r="Q64" s="274">
        <f>IF((ISERR(IRR($B$59:Q59))),0,IF(IRR($B$59:Q59)&lt;0,0,IRR($B$59:Q59)))</f>
        <v>0</v>
      </c>
    </row>
    <row r="65" spans="1:53" s="228" customFormat="1" x14ac:dyDescent="0.25">
      <c r="A65" s="273" t="s">
        <v>269</v>
      </c>
      <c r="B65" s="271">
        <f t="shared" ref="B65:Q65" si="26">IF(AND(B60&gt;0,A60&lt;0),(B51-(B60/(B60-A60))),0)</f>
        <v>0</v>
      </c>
      <c r="C65" s="271">
        <f t="shared" si="26"/>
        <v>0</v>
      </c>
      <c r="D65" s="271">
        <f t="shared" si="26"/>
        <v>0</v>
      </c>
      <c r="E65" s="271">
        <f t="shared" si="26"/>
        <v>0</v>
      </c>
      <c r="F65" s="271">
        <f t="shared" si="26"/>
        <v>0</v>
      </c>
      <c r="G65" s="271">
        <f t="shared" si="26"/>
        <v>0</v>
      </c>
      <c r="H65" s="271">
        <f t="shared" si="26"/>
        <v>0</v>
      </c>
      <c r="I65" s="271">
        <f t="shared" si="26"/>
        <v>0</v>
      </c>
      <c r="J65" s="271">
        <f t="shared" si="26"/>
        <v>0</v>
      </c>
      <c r="K65" s="271">
        <f t="shared" si="26"/>
        <v>0</v>
      </c>
      <c r="L65" s="271">
        <f t="shared" si="26"/>
        <v>0</v>
      </c>
      <c r="M65" s="271">
        <f t="shared" si="26"/>
        <v>0</v>
      </c>
      <c r="N65" s="271">
        <f t="shared" si="26"/>
        <v>0</v>
      </c>
      <c r="O65" s="271">
        <f t="shared" si="26"/>
        <v>0</v>
      </c>
      <c r="P65" s="275">
        <f t="shared" si="26"/>
        <v>0</v>
      </c>
      <c r="Q65" s="275">
        <f t="shared" si="26"/>
        <v>0</v>
      </c>
    </row>
    <row r="66" spans="1:53" s="228" customFormat="1" ht="16.5" thickBot="1" x14ac:dyDescent="0.3">
      <c r="A66" s="276" t="s">
        <v>268</v>
      </c>
      <c r="B66" s="277">
        <f>IF(AND(B63&gt;0,A63&lt;0),(B51-(B63/(B63-A63))),0)</f>
        <v>0</v>
      </c>
      <c r="C66" s="277">
        <f t="shared" ref="C66:Q66" si="27">IF(AND(C63&gt;0,B63&lt;0),(C51-(C63/(C63-B63))),0)</f>
        <v>0</v>
      </c>
      <c r="D66" s="277">
        <f t="shared" si="27"/>
        <v>0</v>
      </c>
      <c r="E66" s="277">
        <f t="shared" si="27"/>
        <v>0</v>
      </c>
      <c r="F66" s="277">
        <f t="shared" si="27"/>
        <v>0</v>
      </c>
      <c r="G66" s="277">
        <f t="shared" si="27"/>
        <v>0</v>
      </c>
      <c r="H66" s="277">
        <f t="shared" si="27"/>
        <v>0</v>
      </c>
      <c r="I66" s="277">
        <f t="shared" si="27"/>
        <v>0</v>
      </c>
      <c r="J66" s="277">
        <f t="shared" si="27"/>
        <v>0</v>
      </c>
      <c r="K66" s="277">
        <f t="shared" si="27"/>
        <v>0</v>
      </c>
      <c r="L66" s="277">
        <f t="shared" si="27"/>
        <v>0</v>
      </c>
      <c r="M66" s="277">
        <f t="shared" si="27"/>
        <v>0</v>
      </c>
      <c r="N66" s="277">
        <f t="shared" si="27"/>
        <v>0</v>
      </c>
      <c r="O66" s="277">
        <f t="shared" si="27"/>
        <v>0</v>
      </c>
      <c r="P66" s="277">
        <f t="shared" si="27"/>
        <v>0</v>
      </c>
      <c r="Q66" s="277">
        <f t="shared" si="27"/>
        <v>0</v>
      </c>
    </row>
    <row r="67" spans="1:53" s="228" customFormat="1" x14ac:dyDescent="0.25">
      <c r="A67" s="78"/>
      <c r="B67" s="278">
        <v>2023</v>
      </c>
      <c r="C67" s="278">
        <f t="shared" ref="C67:Q67" si="28">B67+1</f>
        <v>2024</v>
      </c>
      <c r="D67" s="278">
        <f t="shared" si="28"/>
        <v>2025</v>
      </c>
      <c r="E67" s="278">
        <f t="shared" si="28"/>
        <v>2026</v>
      </c>
      <c r="F67" s="278">
        <f t="shared" si="28"/>
        <v>2027</v>
      </c>
      <c r="G67" s="278">
        <f t="shared" si="28"/>
        <v>2028</v>
      </c>
      <c r="H67" s="278">
        <f t="shared" si="28"/>
        <v>2029</v>
      </c>
      <c r="I67" s="278">
        <f t="shared" si="28"/>
        <v>2030</v>
      </c>
      <c r="J67" s="278">
        <f t="shared" si="28"/>
        <v>2031</v>
      </c>
      <c r="K67" s="278">
        <f t="shared" si="28"/>
        <v>2032</v>
      </c>
      <c r="L67" s="278">
        <f t="shared" si="28"/>
        <v>2033</v>
      </c>
      <c r="M67" s="278">
        <f t="shared" si="28"/>
        <v>2034</v>
      </c>
      <c r="N67" s="278">
        <f t="shared" si="28"/>
        <v>2035</v>
      </c>
      <c r="O67" s="278">
        <f t="shared" si="28"/>
        <v>2036</v>
      </c>
      <c r="P67" s="278">
        <f t="shared" si="28"/>
        <v>2037</v>
      </c>
      <c r="Q67" s="278">
        <f t="shared" si="28"/>
        <v>2038</v>
      </c>
    </row>
    <row r="68" spans="1:53" s="228" customFormat="1" x14ac:dyDescent="0.25"/>
    <row r="69" spans="1:53" s="228" customFormat="1" x14ac:dyDescent="0.25"/>
    <row r="70" spans="1:53" s="228" customFormat="1" x14ac:dyDescent="0.25"/>
    <row r="71" spans="1:53" s="228" customFormat="1" x14ac:dyDescent="0.25"/>
    <row r="73" spans="1:53" hidden="1" x14ac:dyDescent="0.2">
      <c r="A73" s="312" t="s">
        <v>564</v>
      </c>
      <c r="C73" s="313"/>
      <c r="D73" s="313"/>
      <c r="E73" s="313"/>
      <c r="F73" s="313"/>
      <c r="G73" s="313"/>
      <c r="H73" s="313"/>
      <c r="I73" s="313"/>
      <c r="J73" s="313"/>
      <c r="K73" s="313"/>
      <c r="L73" s="313"/>
      <c r="M73" s="313"/>
      <c r="N73" s="313"/>
      <c r="O73" s="313"/>
      <c r="P73" s="313"/>
      <c r="Q73" s="313"/>
      <c r="R73" s="313"/>
      <c r="S73" s="313"/>
      <c r="T73" s="313"/>
      <c r="U73" s="313"/>
      <c r="V73" s="313"/>
      <c r="W73" s="313"/>
      <c r="X73" s="313"/>
      <c r="Y73" s="313"/>
      <c r="Z73" s="313"/>
      <c r="AA73" s="313"/>
      <c r="AB73" s="313"/>
      <c r="AC73" s="313"/>
      <c r="AD73" s="313"/>
      <c r="AE73" s="313"/>
      <c r="AF73" s="313"/>
      <c r="AG73" s="313"/>
      <c r="AH73" s="175"/>
      <c r="AI73" s="175"/>
      <c r="AJ73" s="175"/>
      <c r="AK73" s="175"/>
      <c r="AL73" s="175"/>
      <c r="AM73" s="175"/>
      <c r="AN73" s="175"/>
      <c r="AO73" s="175"/>
      <c r="AP73" s="313"/>
      <c r="AQ73" s="313"/>
      <c r="AR73" s="313"/>
      <c r="AS73" s="313"/>
      <c r="AT73" s="313"/>
      <c r="AU73" s="313"/>
      <c r="AV73" s="313"/>
      <c r="AW73" s="313"/>
      <c r="AX73" s="313"/>
      <c r="AY73" s="313"/>
      <c r="AZ73" s="313"/>
      <c r="BA73" s="313"/>
    </row>
    <row r="74" spans="1:53" ht="12.75" hidden="1" x14ac:dyDescent="0.2">
      <c r="A74" s="312"/>
      <c r="B74" s="314">
        <v>2022</v>
      </c>
      <c r="C74" s="314">
        <f t="shared" ref="C74:R74" si="29">B74+1</f>
        <v>2023</v>
      </c>
      <c r="D74" s="314">
        <f t="shared" si="29"/>
        <v>2024</v>
      </c>
      <c r="E74" s="314">
        <f t="shared" si="29"/>
        <v>2025</v>
      </c>
      <c r="F74" s="314">
        <f t="shared" si="29"/>
        <v>2026</v>
      </c>
      <c r="G74" s="314">
        <f t="shared" si="29"/>
        <v>2027</v>
      </c>
      <c r="H74" s="314">
        <f t="shared" si="29"/>
        <v>2028</v>
      </c>
      <c r="I74" s="314">
        <f t="shared" si="29"/>
        <v>2029</v>
      </c>
      <c r="J74" s="314">
        <f t="shared" si="29"/>
        <v>2030</v>
      </c>
      <c r="K74" s="314">
        <f t="shared" si="29"/>
        <v>2031</v>
      </c>
      <c r="L74" s="314">
        <f t="shared" si="29"/>
        <v>2032</v>
      </c>
      <c r="M74" s="314">
        <f t="shared" si="29"/>
        <v>2033</v>
      </c>
      <c r="N74" s="314">
        <f t="shared" si="29"/>
        <v>2034</v>
      </c>
      <c r="O74" s="314">
        <f t="shared" si="29"/>
        <v>2035</v>
      </c>
      <c r="P74" s="314">
        <f t="shared" si="29"/>
        <v>2036</v>
      </c>
      <c r="Q74" s="314">
        <f t="shared" si="29"/>
        <v>2037</v>
      </c>
      <c r="R74" s="314">
        <f t="shared" si="29"/>
        <v>2038</v>
      </c>
      <c r="S74" s="175"/>
      <c r="T74" s="175"/>
      <c r="U74" s="175"/>
      <c r="V74" s="175"/>
      <c r="W74" s="175"/>
      <c r="X74" s="175"/>
      <c r="Y74" s="175"/>
      <c r="Z74" s="175"/>
      <c r="AA74" s="175"/>
      <c r="AB74" s="175"/>
      <c r="AC74" s="175"/>
      <c r="AD74" s="175"/>
      <c r="AE74" s="175"/>
      <c r="AF74" s="175"/>
      <c r="AG74" s="175"/>
      <c r="AH74" s="175"/>
      <c r="AI74" s="175"/>
      <c r="AJ74" s="175"/>
      <c r="AK74" s="175"/>
      <c r="AL74" s="175"/>
      <c r="AM74" s="175"/>
      <c r="AN74" s="175"/>
      <c r="AO74" s="175"/>
      <c r="AP74" s="175"/>
      <c r="AQ74" s="175"/>
      <c r="AR74" s="175"/>
      <c r="AS74" s="175"/>
    </row>
    <row r="75" spans="1:53" ht="12.75" hidden="1" x14ac:dyDescent="0.2">
      <c r="A75" s="312" t="s">
        <v>565</v>
      </c>
      <c r="B75" s="315">
        <v>5.1003564654479999E-2</v>
      </c>
      <c r="C75" s="315">
        <v>4.9001762230179997E-2</v>
      </c>
      <c r="D75" s="315">
        <v>4.7000273037249997E-2</v>
      </c>
      <c r="E75" s="315">
        <f t="shared" ref="E75:R75" si="30">D75</f>
        <v>4.7000273037249997E-2</v>
      </c>
      <c r="F75" s="315">
        <f t="shared" si="30"/>
        <v>4.7000273037249997E-2</v>
      </c>
      <c r="G75" s="315">
        <f t="shared" si="30"/>
        <v>4.7000273037249997E-2</v>
      </c>
      <c r="H75" s="315">
        <f t="shared" si="30"/>
        <v>4.7000273037249997E-2</v>
      </c>
      <c r="I75" s="315">
        <f t="shared" si="30"/>
        <v>4.7000273037249997E-2</v>
      </c>
      <c r="J75" s="315">
        <f t="shared" si="30"/>
        <v>4.7000273037249997E-2</v>
      </c>
      <c r="K75" s="315">
        <f t="shared" si="30"/>
        <v>4.7000273037249997E-2</v>
      </c>
      <c r="L75" s="315">
        <f t="shared" si="30"/>
        <v>4.7000273037249997E-2</v>
      </c>
      <c r="M75" s="315">
        <f t="shared" si="30"/>
        <v>4.7000273037249997E-2</v>
      </c>
      <c r="N75" s="315">
        <f t="shared" si="30"/>
        <v>4.7000273037249997E-2</v>
      </c>
      <c r="O75" s="315">
        <f t="shared" si="30"/>
        <v>4.7000273037249997E-2</v>
      </c>
      <c r="P75" s="315">
        <f t="shared" si="30"/>
        <v>4.7000273037249997E-2</v>
      </c>
      <c r="Q75" s="315">
        <f t="shared" si="30"/>
        <v>4.7000273037249997E-2</v>
      </c>
      <c r="R75" s="315">
        <f t="shared" si="30"/>
        <v>4.7000273037249997E-2</v>
      </c>
      <c r="S75" s="175"/>
      <c r="T75" s="175"/>
      <c r="U75" s="175"/>
      <c r="V75" s="175"/>
      <c r="W75" s="175"/>
      <c r="X75" s="175"/>
      <c r="Y75" s="175"/>
      <c r="Z75" s="175"/>
      <c r="AA75" s="175"/>
      <c r="AB75" s="175"/>
      <c r="AC75" s="175"/>
      <c r="AD75" s="175"/>
      <c r="AE75" s="175"/>
      <c r="AF75" s="175"/>
      <c r="AG75" s="175"/>
      <c r="AH75" s="175"/>
      <c r="AI75" s="175"/>
      <c r="AJ75" s="175"/>
      <c r="AK75" s="175"/>
      <c r="AL75" s="175"/>
      <c r="AM75" s="175"/>
      <c r="AN75" s="175"/>
      <c r="AO75" s="175"/>
      <c r="AP75" s="175"/>
      <c r="AQ75" s="175"/>
      <c r="AR75" s="175"/>
      <c r="AS75" s="175"/>
    </row>
    <row r="76" spans="1:53" s="317" customFormat="1" ht="15" hidden="1" x14ac:dyDescent="0.2">
      <c r="A76" s="312" t="s">
        <v>566</v>
      </c>
      <c r="B76" s="316">
        <f>B75</f>
        <v>5.1003564654479999E-2</v>
      </c>
      <c r="C76" s="316">
        <f>(1+B76)*(1+C75)-1</f>
        <v>0.10250459143275026</v>
      </c>
      <c r="D76" s="316">
        <f>(1+C76)*(1+D75)-1</f>
        <v>0.1543226082549114</v>
      </c>
      <c r="E76" s="316">
        <f t="shared" ref="E76:R76" si="31">(1+D76)*(1+E75)-1</f>
        <v>0.20857608601596289</v>
      </c>
      <c r="F76" s="316">
        <f>(1+E76)*(1+F75)-1</f>
        <v>0.26537949204500411</v>
      </c>
      <c r="G76" s="316">
        <f t="shared" si="31"/>
        <v>0.324852673666856</v>
      </c>
      <c r="H76" s="316">
        <f t="shared" si="31"/>
        <v>0.38712111106332903</v>
      </c>
      <c r="I76" s="316">
        <f t="shared" si="31"/>
        <v>0.45231618201903911</v>
      </c>
      <c r="J76" s="316">
        <f t="shared" si="31"/>
        <v>0.52057543911035054</v>
      </c>
      <c r="K76" s="316">
        <f t="shared" si="31"/>
        <v>0.59204289992227332</v>
      </c>
      <c r="L76" s="316">
        <f t="shared" si="31"/>
        <v>0.66686935090563559</v>
      </c>
      <c r="M76" s="316">
        <f t="shared" si="31"/>
        <v>0.74521266551562437</v>
      </c>
      <c r="N76" s="316">
        <f t="shared" si="31"/>
        <v>0.82723813730292561</v>
      </c>
      <c r="O76" s="316">
        <f t="shared" si="31"/>
        <v>0.91311882866023941</v>
      </c>
      <c r="P76" s="316">
        <f t="shared" si="31"/>
        <v>1.0030359359599745</v>
      </c>
      <c r="Q76" s="316">
        <f t="shared" si="31"/>
        <v>1.0971791718535169</v>
      </c>
      <c r="R76" s="316">
        <f t="shared" si="31"/>
        <v>1.1957471655386662</v>
      </c>
    </row>
    <row r="77" spans="1:53" s="317" customFormat="1" hidden="1" x14ac:dyDescent="0.2">
      <c r="A77" s="318"/>
      <c r="B77" s="319"/>
      <c r="C77" s="319"/>
      <c r="D77" s="319"/>
      <c r="E77" s="319"/>
      <c r="F77" s="319"/>
      <c r="G77" s="319"/>
      <c r="H77" s="319"/>
      <c r="I77" s="319"/>
      <c r="J77" s="319"/>
      <c r="K77" s="319"/>
      <c r="L77" s="319"/>
      <c r="M77" s="319"/>
      <c r="N77" s="319"/>
      <c r="O77" s="319"/>
      <c r="P77" s="319"/>
      <c r="Q77" s="319"/>
      <c r="R77" s="319"/>
    </row>
    <row r="78" spans="1:53" ht="12.75" hidden="1" x14ac:dyDescent="0.2">
      <c r="A78" s="320"/>
      <c r="B78" s="321">
        <v>2022</v>
      </c>
      <c r="C78" s="321">
        <f t="shared" ref="C78:R79" si="32">B78+1</f>
        <v>2023</v>
      </c>
      <c r="D78" s="321">
        <f t="shared" si="32"/>
        <v>2024</v>
      </c>
      <c r="E78" s="321">
        <f t="shared" si="32"/>
        <v>2025</v>
      </c>
      <c r="F78" s="321">
        <f t="shared" si="32"/>
        <v>2026</v>
      </c>
      <c r="G78" s="321">
        <f t="shared" si="32"/>
        <v>2027</v>
      </c>
      <c r="H78" s="321">
        <f t="shared" si="32"/>
        <v>2028</v>
      </c>
      <c r="I78" s="321">
        <f t="shared" si="32"/>
        <v>2029</v>
      </c>
      <c r="J78" s="321">
        <f t="shared" si="32"/>
        <v>2030</v>
      </c>
      <c r="K78" s="321">
        <f t="shared" si="32"/>
        <v>2031</v>
      </c>
      <c r="L78" s="321">
        <f t="shared" si="32"/>
        <v>2032</v>
      </c>
      <c r="M78" s="321">
        <f t="shared" si="32"/>
        <v>2033</v>
      </c>
      <c r="N78" s="321">
        <f t="shared" si="32"/>
        <v>2034</v>
      </c>
      <c r="O78" s="321">
        <f t="shared" si="32"/>
        <v>2035</v>
      </c>
      <c r="P78" s="321">
        <f t="shared" si="32"/>
        <v>2036</v>
      </c>
      <c r="Q78" s="321">
        <f t="shared" si="32"/>
        <v>2037</v>
      </c>
      <c r="R78" s="321">
        <f t="shared" si="32"/>
        <v>2038</v>
      </c>
      <c r="S78" s="322"/>
      <c r="T78" s="322"/>
      <c r="U78" s="322"/>
      <c r="V78" s="322"/>
      <c r="W78" s="322"/>
      <c r="X78" s="322"/>
      <c r="Y78" s="322"/>
      <c r="Z78" s="322"/>
      <c r="AA78" s="322"/>
      <c r="AB78" s="322"/>
      <c r="AC78" s="322"/>
      <c r="AD78" s="322"/>
      <c r="AE78" s="322"/>
      <c r="AF78" s="322"/>
      <c r="AG78" s="322"/>
      <c r="AH78" s="322"/>
      <c r="AI78" s="322"/>
      <c r="AJ78" s="322"/>
      <c r="AK78" s="175"/>
      <c r="AL78" s="175"/>
      <c r="AM78" s="175"/>
      <c r="AN78" s="175"/>
      <c r="AO78" s="175"/>
      <c r="AP78" s="175"/>
      <c r="AQ78" s="175"/>
      <c r="AR78" s="175"/>
      <c r="AS78" s="175"/>
    </row>
    <row r="79" spans="1:53" hidden="1" x14ac:dyDescent="0.2">
      <c r="A79" s="320"/>
      <c r="B79" s="323">
        <v>1</v>
      </c>
      <c r="C79" s="323">
        <f t="shared" si="32"/>
        <v>2</v>
      </c>
      <c r="D79" s="323">
        <f t="shared" si="32"/>
        <v>3</v>
      </c>
      <c r="E79" s="323">
        <f t="shared" si="32"/>
        <v>4</v>
      </c>
      <c r="F79" s="323">
        <f t="shared" si="32"/>
        <v>5</v>
      </c>
      <c r="G79" s="323">
        <f t="shared" si="32"/>
        <v>6</v>
      </c>
      <c r="H79" s="323">
        <f t="shared" si="32"/>
        <v>7</v>
      </c>
      <c r="I79" s="323">
        <f t="shared" si="32"/>
        <v>8</v>
      </c>
      <c r="J79" s="323">
        <f t="shared" si="32"/>
        <v>9</v>
      </c>
      <c r="K79" s="323">
        <f t="shared" si="32"/>
        <v>10</v>
      </c>
      <c r="L79" s="323">
        <f t="shared" si="32"/>
        <v>11</v>
      </c>
      <c r="M79" s="323">
        <f t="shared" si="32"/>
        <v>12</v>
      </c>
      <c r="N79" s="323">
        <f t="shared" si="32"/>
        <v>13</v>
      </c>
      <c r="O79" s="323">
        <f t="shared" si="32"/>
        <v>14</v>
      </c>
      <c r="P79" s="323">
        <f t="shared" si="32"/>
        <v>15</v>
      </c>
      <c r="Q79" s="323">
        <f t="shared" si="32"/>
        <v>16</v>
      </c>
      <c r="R79" s="323">
        <f t="shared" si="32"/>
        <v>17</v>
      </c>
      <c r="S79" s="322"/>
      <c r="T79" s="322"/>
      <c r="U79" s="322"/>
      <c r="V79" s="322"/>
      <c r="W79" s="322"/>
      <c r="X79" s="322"/>
      <c r="Y79" s="322"/>
      <c r="Z79" s="322"/>
      <c r="AA79" s="322"/>
      <c r="AB79" s="322"/>
      <c r="AC79" s="322"/>
      <c r="AD79" s="322"/>
      <c r="AE79" s="322"/>
      <c r="AF79" s="322"/>
      <c r="AG79" s="322"/>
      <c r="AH79" s="322"/>
      <c r="AI79" s="322"/>
      <c r="AJ79" s="322"/>
      <c r="AK79" s="175"/>
      <c r="AL79" s="175"/>
      <c r="AM79" s="175"/>
      <c r="AN79" s="175"/>
      <c r="AO79" s="175"/>
      <c r="AP79" s="175"/>
      <c r="AQ79" s="175"/>
      <c r="AR79" s="175"/>
      <c r="AS79" s="175"/>
    </row>
    <row r="80" spans="1:53" ht="15" hidden="1" x14ac:dyDescent="0.2">
      <c r="A80" s="320"/>
      <c r="B80" s="324">
        <v>0.5</v>
      </c>
      <c r="C80" s="324">
        <f>AVERAGE(B79:C79)</f>
        <v>1.5</v>
      </c>
      <c r="D80" s="324">
        <f>AVERAGE(C79:D79)</f>
        <v>2.5</v>
      </c>
      <c r="E80" s="324">
        <f t="shared" ref="E80:R80" si="33">AVERAGE(D79:E79)</f>
        <v>3.5</v>
      </c>
      <c r="F80" s="324">
        <f t="shared" si="33"/>
        <v>4.5</v>
      </c>
      <c r="G80" s="324">
        <f t="shared" si="33"/>
        <v>5.5</v>
      </c>
      <c r="H80" s="324">
        <f t="shared" si="33"/>
        <v>6.5</v>
      </c>
      <c r="I80" s="324">
        <f t="shared" si="33"/>
        <v>7.5</v>
      </c>
      <c r="J80" s="324">
        <f t="shared" si="33"/>
        <v>8.5</v>
      </c>
      <c r="K80" s="324">
        <f t="shared" si="33"/>
        <v>9.5</v>
      </c>
      <c r="L80" s="324">
        <f t="shared" si="33"/>
        <v>10.5</v>
      </c>
      <c r="M80" s="324">
        <f t="shared" si="33"/>
        <v>11.5</v>
      </c>
      <c r="N80" s="324">
        <f t="shared" si="33"/>
        <v>12.5</v>
      </c>
      <c r="O80" s="324">
        <f t="shared" si="33"/>
        <v>13.5</v>
      </c>
      <c r="P80" s="324">
        <f t="shared" si="33"/>
        <v>14.5</v>
      </c>
      <c r="Q80" s="324">
        <f t="shared" si="33"/>
        <v>15.5</v>
      </c>
      <c r="R80" s="324">
        <f t="shared" si="33"/>
        <v>16.5</v>
      </c>
      <c r="S80" s="322"/>
      <c r="T80" s="322"/>
      <c r="U80" s="322"/>
      <c r="V80" s="322"/>
      <c r="W80" s="322"/>
      <c r="X80" s="322"/>
      <c r="Y80" s="322"/>
      <c r="Z80" s="322"/>
      <c r="AA80" s="322"/>
      <c r="AB80" s="322"/>
      <c r="AC80" s="322"/>
      <c r="AD80" s="322"/>
      <c r="AE80" s="322"/>
      <c r="AF80" s="322"/>
      <c r="AG80" s="322"/>
      <c r="AH80" s="322"/>
      <c r="AI80" s="322"/>
      <c r="AJ80" s="322"/>
      <c r="AK80" s="175"/>
      <c r="AL80" s="175"/>
      <c r="AM80" s="175"/>
      <c r="AN80" s="175"/>
      <c r="AO80" s="175"/>
      <c r="AP80" s="175"/>
      <c r="AQ80" s="175"/>
      <c r="AR80" s="175"/>
      <c r="AS80" s="175"/>
    </row>
    <row r="84" spans="1:16" s="228" customFormat="1" hidden="1" x14ac:dyDescent="0.25">
      <c r="A84" s="295" t="s">
        <v>545</v>
      </c>
      <c r="B84" s="281">
        <v>0.5</v>
      </c>
      <c r="C84" s="281">
        <v>1</v>
      </c>
      <c r="D84" s="281">
        <v>1.5</v>
      </c>
      <c r="E84" s="281">
        <v>2</v>
      </c>
      <c r="F84" s="281">
        <v>3</v>
      </c>
      <c r="G84" s="281">
        <v>4</v>
      </c>
      <c r="H84" s="281">
        <v>5</v>
      </c>
      <c r="I84" s="281">
        <v>6</v>
      </c>
      <c r="J84" s="281">
        <v>7</v>
      </c>
      <c r="K84" s="281">
        <v>8</v>
      </c>
      <c r="L84" s="282">
        <v>9</v>
      </c>
      <c r="M84" s="282">
        <v>10</v>
      </c>
      <c r="N84" s="282">
        <v>11</v>
      </c>
      <c r="O84" s="282">
        <v>12</v>
      </c>
      <c r="P84" s="282">
        <v>13</v>
      </c>
    </row>
    <row r="85" spans="1:16" s="228" customFormat="1" hidden="1" x14ac:dyDescent="0.25">
      <c r="A85" s="283"/>
      <c r="B85" s="284">
        <v>2024</v>
      </c>
      <c r="C85" s="284">
        <v>2025</v>
      </c>
      <c r="D85" s="284">
        <v>2026</v>
      </c>
      <c r="E85" s="284">
        <v>2027</v>
      </c>
      <c r="F85" s="284">
        <v>2028</v>
      </c>
      <c r="G85" s="284">
        <v>2029</v>
      </c>
      <c r="H85" s="284">
        <v>2030</v>
      </c>
      <c r="I85" s="284">
        <v>2031</v>
      </c>
      <c r="J85" s="284">
        <v>2032</v>
      </c>
      <c r="K85" s="284">
        <v>2033</v>
      </c>
      <c r="L85" s="284">
        <v>2034</v>
      </c>
      <c r="M85" s="284">
        <v>2035</v>
      </c>
      <c r="N85" s="284">
        <v>2036</v>
      </c>
      <c r="O85" s="284">
        <v>2037</v>
      </c>
    </row>
    <row r="86" spans="1:16" s="228" customFormat="1" hidden="1" x14ac:dyDescent="0.25">
      <c r="A86" s="285" t="s">
        <v>532</v>
      </c>
      <c r="B86" s="286">
        <v>1</v>
      </c>
      <c r="C86" s="286">
        <v>2</v>
      </c>
      <c r="D86" s="286">
        <v>3</v>
      </c>
      <c r="E86" s="286">
        <v>4</v>
      </c>
      <c r="F86" s="286">
        <v>5</v>
      </c>
      <c r="G86" s="286">
        <v>6</v>
      </c>
      <c r="H86" s="286">
        <v>7</v>
      </c>
      <c r="I86" s="286">
        <v>8</v>
      </c>
      <c r="J86" s="286">
        <v>9</v>
      </c>
      <c r="K86" s="286">
        <v>10</v>
      </c>
      <c r="L86" s="286">
        <v>11</v>
      </c>
      <c r="M86" s="286">
        <v>12</v>
      </c>
      <c r="N86" s="286">
        <v>13</v>
      </c>
      <c r="O86" s="286">
        <v>14</v>
      </c>
      <c r="P86" s="278"/>
    </row>
    <row r="87" spans="1:16" s="228" customFormat="1" hidden="1" x14ac:dyDescent="0.25">
      <c r="A87" s="287" t="s">
        <v>548</v>
      </c>
      <c r="B87" s="288">
        <f>B91*B92</f>
        <v>577500</v>
      </c>
      <c r="C87" s="288">
        <f t="shared" ref="C87:O87" si="34">C91*C92</f>
        <v>840840</v>
      </c>
      <c r="D87" s="288">
        <f t="shared" si="34"/>
        <v>1311710.3999999999</v>
      </c>
      <c r="E87" s="288">
        <f t="shared" si="34"/>
        <v>2114477.1647999999</v>
      </c>
      <c r="F87" s="288">
        <f t="shared" si="34"/>
        <v>3518490.0022272007</v>
      </c>
      <c r="G87" s="288">
        <f t="shared" si="34"/>
        <v>5488844.4034744324</v>
      </c>
      <c r="H87" s="288">
        <f t="shared" si="34"/>
        <v>8277177.3604394449</v>
      </c>
      <c r="I87" s="288">
        <f t="shared" si="34"/>
        <v>11621157.014056982</v>
      </c>
      <c r="J87" s="288">
        <f t="shared" si="34"/>
        <v>15711804.28300504</v>
      </c>
      <c r="K87" s="288">
        <f t="shared" si="34"/>
        <v>20425345.567906551</v>
      </c>
      <c r="L87" s="288">
        <f t="shared" si="34"/>
        <v>25490831.268747378</v>
      </c>
      <c r="M87" s="288">
        <f t="shared" si="34"/>
        <v>29161510.971447006</v>
      </c>
      <c r="N87" s="288">
        <f t="shared" si="34"/>
        <v>33360768.551335379</v>
      </c>
      <c r="O87" s="288">
        <f t="shared" si="34"/>
        <v>38164719.222727679</v>
      </c>
      <c r="P87" s="278"/>
    </row>
    <row r="88" spans="1:16" s="228" customFormat="1" hidden="1" x14ac:dyDescent="0.25">
      <c r="A88" s="289" t="s">
        <v>544</v>
      </c>
      <c r="B88" s="290">
        <v>4</v>
      </c>
      <c r="C88" s="290">
        <v>4</v>
      </c>
      <c r="D88" s="290">
        <v>4</v>
      </c>
      <c r="E88" s="290">
        <v>4</v>
      </c>
      <c r="F88" s="290">
        <v>4</v>
      </c>
      <c r="G88" s="290">
        <v>4</v>
      </c>
      <c r="H88" s="290">
        <v>4</v>
      </c>
      <c r="I88" s="290">
        <v>4</v>
      </c>
      <c r="J88" s="290">
        <v>4</v>
      </c>
      <c r="K88" s="290">
        <v>4</v>
      </c>
      <c r="L88" s="290">
        <v>4</v>
      </c>
      <c r="M88" s="290">
        <v>4</v>
      </c>
      <c r="N88" s="290">
        <v>4</v>
      </c>
      <c r="O88" s="290">
        <v>4</v>
      </c>
      <c r="P88" s="278"/>
    </row>
    <row r="89" spans="1:16" s="228" customFormat="1" hidden="1" x14ac:dyDescent="0.25">
      <c r="A89" s="289" t="s">
        <v>543</v>
      </c>
      <c r="B89" s="307">
        <v>550</v>
      </c>
      <c r="C89" s="307">
        <f>B89*1.4</f>
        <v>770</v>
      </c>
      <c r="D89" s="307">
        <f>C89*1.5</f>
        <v>1155</v>
      </c>
      <c r="E89" s="307">
        <f>D89*1.55</f>
        <v>1790.25</v>
      </c>
      <c r="F89" s="307">
        <f>E89*1.6</f>
        <v>2864.4</v>
      </c>
      <c r="G89" s="307">
        <f>F89*1.5</f>
        <v>4296.6000000000004</v>
      </c>
      <c r="H89" s="307">
        <f>G89*1.45</f>
        <v>6230.0700000000006</v>
      </c>
      <c r="I89" s="307">
        <f>H89*1.35</f>
        <v>8410.5945000000011</v>
      </c>
      <c r="J89" s="307">
        <f>I89*1.3</f>
        <v>10933.772850000001</v>
      </c>
      <c r="K89" s="307">
        <f>J89*1.25</f>
        <v>13667.216062500001</v>
      </c>
      <c r="L89" s="307">
        <f>K89*1.2</f>
        <v>16400.659275000002</v>
      </c>
      <c r="M89" s="307">
        <f>L89*1.1</f>
        <v>18040.725202500005</v>
      </c>
      <c r="N89" s="307">
        <f>M89*1.1</f>
        <v>19844.797722750009</v>
      </c>
      <c r="O89" s="307">
        <f t="shared" ref="O89" si="35">N89*1.1</f>
        <v>21829.27749502501</v>
      </c>
      <c r="P89" s="278"/>
    </row>
    <row r="90" spans="1:16" s="228" customFormat="1" hidden="1" x14ac:dyDescent="0.25">
      <c r="A90" s="289" t="s">
        <v>549</v>
      </c>
      <c r="B90" s="290">
        <v>3000</v>
      </c>
      <c r="C90" s="290">
        <f>B90*1.04</f>
        <v>3120</v>
      </c>
      <c r="D90" s="290">
        <f t="shared" ref="D90:O90" si="36">C90*1.04</f>
        <v>3244.8</v>
      </c>
      <c r="E90" s="290">
        <f t="shared" si="36"/>
        <v>3374.5920000000001</v>
      </c>
      <c r="F90" s="290">
        <f t="shared" si="36"/>
        <v>3509.5756800000004</v>
      </c>
      <c r="G90" s="290">
        <f t="shared" si="36"/>
        <v>3649.9587072000004</v>
      </c>
      <c r="H90" s="290">
        <f t="shared" si="36"/>
        <v>3795.9570554880006</v>
      </c>
      <c r="I90" s="290">
        <f t="shared" si="36"/>
        <v>3947.795337707521</v>
      </c>
      <c r="J90" s="290">
        <f t="shared" si="36"/>
        <v>4105.7071512158218</v>
      </c>
      <c r="K90" s="290">
        <f t="shared" si="36"/>
        <v>4269.9354372644548</v>
      </c>
      <c r="L90" s="290">
        <f t="shared" si="36"/>
        <v>4440.7328547550333</v>
      </c>
      <c r="M90" s="290">
        <f t="shared" si="36"/>
        <v>4618.3621689452348</v>
      </c>
      <c r="N90" s="290">
        <f t="shared" si="36"/>
        <v>4803.0966557030442</v>
      </c>
      <c r="O90" s="290">
        <f t="shared" si="36"/>
        <v>4995.2205219311663</v>
      </c>
      <c r="P90" s="278"/>
    </row>
    <row r="91" spans="1:16" s="228" customFormat="1" hidden="1" x14ac:dyDescent="0.25">
      <c r="A91" s="289" t="s">
        <v>535</v>
      </c>
      <c r="B91" s="290">
        <f>B89*B90</f>
        <v>1650000</v>
      </c>
      <c r="C91" s="290">
        <f t="shared" ref="C91:O91" si="37">C89*C90</f>
        <v>2402400</v>
      </c>
      <c r="D91" s="290">
        <f t="shared" si="37"/>
        <v>3747744</v>
      </c>
      <c r="E91" s="290">
        <f t="shared" si="37"/>
        <v>6041363.3279999997</v>
      </c>
      <c r="F91" s="290">
        <f t="shared" si="37"/>
        <v>10052828.577792002</v>
      </c>
      <c r="G91" s="290">
        <f t="shared" si="37"/>
        <v>15682412.581355523</v>
      </c>
      <c r="H91" s="290">
        <f t="shared" si="37"/>
        <v>23649078.172684129</v>
      </c>
      <c r="I91" s="290">
        <f t="shared" si="37"/>
        <v>33203305.754448522</v>
      </c>
      <c r="J91" s="290">
        <f t="shared" si="37"/>
        <v>44890869.380014405</v>
      </c>
      <c r="K91" s="290">
        <f t="shared" si="37"/>
        <v>58358130.194018722</v>
      </c>
      <c r="L91" s="290">
        <f t="shared" si="37"/>
        <v>72830946.48213537</v>
      </c>
      <c r="M91" s="290">
        <f t="shared" si="37"/>
        <v>83318602.775562882</v>
      </c>
      <c r="N91" s="290">
        <f t="shared" si="37"/>
        <v>95316481.57524395</v>
      </c>
      <c r="O91" s="290">
        <f t="shared" si="37"/>
        <v>109042054.92207909</v>
      </c>
      <c r="P91" s="278"/>
    </row>
    <row r="92" spans="1:16" s="228" customFormat="1" hidden="1" x14ac:dyDescent="0.25">
      <c r="A92" s="289" t="s">
        <v>547</v>
      </c>
      <c r="B92" s="308">
        <v>0.35</v>
      </c>
      <c r="C92" s="308">
        <v>0.35</v>
      </c>
      <c r="D92" s="308">
        <v>0.35</v>
      </c>
      <c r="E92" s="308">
        <v>0.35</v>
      </c>
      <c r="F92" s="308">
        <v>0.35</v>
      </c>
      <c r="G92" s="308">
        <v>0.35</v>
      </c>
      <c r="H92" s="308">
        <v>0.35</v>
      </c>
      <c r="I92" s="308">
        <v>0.35</v>
      </c>
      <c r="J92" s="308">
        <v>0.35</v>
      </c>
      <c r="K92" s="308">
        <v>0.35</v>
      </c>
      <c r="L92" s="308">
        <v>0.35</v>
      </c>
      <c r="M92" s="308">
        <v>0.35</v>
      </c>
      <c r="N92" s="308">
        <v>0.35</v>
      </c>
      <c r="O92" s="308">
        <v>0.35</v>
      </c>
      <c r="P92" s="278"/>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70" zoomScaleSheetLayoutView="70" workbookViewId="0">
      <selection activeCell="E31" sqref="E31"/>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531</v>
      </c>
    </row>
    <row r="4" spans="1:44" ht="18.75" x14ac:dyDescent="0.3">
      <c r="K4" s="3"/>
    </row>
    <row r="5" spans="1:44" x14ac:dyDescent="0.25">
      <c r="A5" s="331" t="str">
        <f>'2. паспорт  ТП'!A4:S4</f>
        <v>Год раскрытия информации: 2023 год</v>
      </c>
      <c r="B5" s="331"/>
      <c r="C5" s="331"/>
      <c r="D5" s="331"/>
      <c r="E5" s="331"/>
      <c r="F5" s="331"/>
      <c r="G5" s="331"/>
      <c r="H5" s="331"/>
      <c r="I5" s="331"/>
      <c r="J5" s="331"/>
      <c r="K5" s="331"/>
      <c r="L5" s="331"/>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35" t="s">
        <v>7</v>
      </c>
      <c r="B7" s="335"/>
      <c r="C7" s="335"/>
      <c r="D7" s="335"/>
      <c r="E7" s="335"/>
      <c r="F7" s="335"/>
      <c r="G7" s="335"/>
      <c r="H7" s="335"/>
      <c r="I7" s="335"/>
      <c r="J7" s="335"/>
      <c r="K7" s="335"/>
      <c r="L7" s="335"/>
    </row>
    <row r="8" spans="1:44" ht="18.75" x14ac:dyDescent="0.25">
      <c r="A8" s="335"/>
      <c r="B8" s="335"/>
      <c r="C8" s="335"/>
      <c r="D8" s="335"/>
      <c r="E8" s="335"/>
      <c r="F8" s="335"/>
      <c r="G8" s="335"/>
      <c r="H8" s="335"/>
      <c r="I8" s="335"/>
      <c r="J8" s="335"/>
      <c r="K8" s="335"/>
      <c r="L8" s="335"/>
    </row>
    <row r="9" spans="1:44" x14ac:dyDescent="0.25">
      <c r="A9" s="340" t="str">
        <f>'1. паспорт местоположение'!A9:C9</f>
        <v>Акционерное общество "Россети Янтарь"</v>
      </c>
      <c r="B9" s="340"/>
      <c r="C9" s="340"/>
      <c r="D9" s="340"/>
      <c r="E9" s="340"/>
      <c r="F9" s="340"/>
      <c r="G9" s="340"/>
      <c r="H9" s="340"/>
      <c r="I9" s="340"/>
      <c r="J9" s="340"/>
      <c r="K9" s="340"/>
      <c r="L9" s="340"/>
    </row>
    <row r="10" spans="1:44" x14ac:dyDescent="0.25">
      <c r="A10" s="332" t="s">
        <v>6</v>
      </c>
      <c r="B10" s="332"/>
      <c r="C10" s="332"/>
      <c r="D10" s="332"/>
      <c r="E10" s="332"/>
      <c r="F10" s="332"/>
      <c r="G10" s="332"/>
      <c r="H10" s="332"/>
      <c r="I10" s="332"/>
      <c r="J10" s="332"/>
      <c r="K10" s="332"/>
      <c r="L10" s="332"/>
    </row>
    <row r="11" spans="1:44" ht="18.75" x14ac:dyDescent="0.25">
      <c r="A11" s="335"/>
      <c r="B11" s="335"/>
      <c r="C11" s="335"/>
      <c r="D11" s="335"/>
      <c r="E11" s="335"/>
      <c r="F11" s="335"/>
      <c r="G11" s="335"/>
      <c r="H11" s="335"/>
      <c r="I11" s="335"/>
      <c r="J11" s="335"/>
      <c r="K11" s="335"/>
      <c r="L11" s="335"/>
    </row>
    <row r="12" spans="1:44" x14ac:dyDescent="0.25">
      <c r="A12" s="340" t="str">
        <f>'1. паспорт местоположение'!A12:C12</f>
        <v>M_ПАК-2</v>
      </c>
      <c r="B12" s="340"/>
      <c r="C12" s="340"/>
      <c r="D12" s="340"/>
      <c r="E12" s="340"/>
      <c r="F12" s="340"/>
      <c r="G12" s="340"/>
      <c r="H12" s="340"/>
      <c r="I12" s="340"/>
      <c r="J12" s="340"/>
      <c r="K12" s="340"/>
      <c r="L12" s="340"/>
    </row>
    <row r="13" spans="1:44" x14ac:dyDescent="0.25">
      <c r="A13" s="332" t="s">
        <v>5</v>
      </c>
      <c r="B13" s="332"/>
      <c r="C13" s="332"/>
      <c r="D13" s="332"/>
      <c r="E13" s="332"/>
      <c r="F13" s="332"/>
      <c r="G13" s="332"/>
      <c r="H13" s="332"/>
      <c r="I13" s="332"/>
      <c r="J13" s="332"/>
      <c r="K13" s="332"/>
      <c r="L13" s="332"/>
    </row>
    <row r="14" spans="1:44" ht="18.75" x14ac:dyDescent="0.25">
      <c r="A14" s="344"/>
      <c r="B14" s="344"/>
      <c r="C14" s="344"/>
      <c r="D14" s="344"/>
      <c r="E14" s="344"/>
      <c r="F14" s="344"/>
      <c r="G14" s="344"/>
      <c r="H14" s="344"/>
      <c r="I14" s="344"/>
      <c r="J14" s="344"/>
      <c r="K14" s="344"/>
      <c r="L14" s="344"/>
    </row>
    <row r="15" spans="1:44" ht="33.75" customHeight="1" x14ac:dyDescent="0.25">
      <c r="A15" s="361"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61"/>
      <c r="C15" s="361"/>
      <c r="D15" s="361"/>
      <c r="E15" s="361"/>
      <c r="F15" s="361"/>
      <c r="G15" s="361"/>
      <c r="H15" s="361"/>
      <c r="I15" s="361"/>
      <c r="J15" s="361"/>
      <c r="K15" s="361"/>
      <c r="L15" s="361"/>
    </row>
    <row r="16" spans="1:44" x14ac:dyDescent="0.25">
      <c r="A16" s="332" t="s">
        <v>4</v>
      </c>
      <c r="B16" s="332"/>
      <c r="C16" s="332"/>
      <c r="D16" s="332"/>
      <c r="E16" s="332"/>
      <c r="F16" s="332"/>
      <c r="G16" s="332"/>
      <c r="H16" s="332"/>
      <c r="I16" s="332"/>
      <c r="J16" s="332"/>
      <c r="K16" s="332"/>
      <c r="L16" s="332"/>
    </row>
    <row r="17" spans="1:12" ht="15.75" customHeight="1" x14ac:dyDescent="0.25">
      <c r="L17" s="92"/>
    </row>
    <row r="18" spans="1:12" x14ac:dyDescent="0.25">
      <c r="K18" s="43"/>
    </row>
    <row r="19" spans="1:12" ht="15.75" customHeight="1" x14ac:dyDescent="0.25">
      <c r="A19" s="408" t="s">
        <v>432</v>
      </c>
      <c r="B19" s="408"/>
      <c r="C19" s="408"/>
      <c r="D19" s="408"/>
      <c r="E19" s="408"/>
      <c r="F19" s="408"/>
      <c r="G19" s="408"/>
      <c r="H19" s="408"/>
      <c r="I19" s="408"/>
      <c r="J19" s="408"/>
      <c r="K19" s="408"/>
      <c r="L19" s="408"/>
    </row>
    <row r="20" spans="1:12" x14ac:dyDescent="0.25">
      <c r="A20" s="93"/>
      <c r="B20" s="93"/>
      <c r="C20" s="42"/>
      <c r="D20" s="42"/>
      <c r="E20" s="42"/>
      <c r="F20" s="42"/>
      <c r="G20" s="42"/>
      <c r="H20" s="42"/>
      <c r="I20" s="42"/>
      <c r="J20" s="42"/>
      <c r="K20" s="42"/>
      <c r="L20" s="42"/>
    </row>
    <row r="21" spans="1:12" ht="28.5" customHeight="1" x14ac:dyDescent="0.25">
      <c r="A21" s="400" t="s">
        <v>218</v>
      </c>
      <c r="B21" s="400" t="s">
        <v>217</v>
      </c>
      <c r="C21" s="406" t="s">
        <v>364</v>
      </c>
      <c r="D21" s="406"/>
      <c r="E21" s="406"/>
      <c r="F21" s="406"/>
      <c r="G21" s="406"/>
      <c r="H21" s="406"/>
      <c r="I21" s="401" t="s">
        <v>216</v>
      </c>
      <c r="J21" s="403" t="s">
        <v>366</v>
      </c>
      <c r="K21" s="400" t="s">
        <v>215</v>
      </c>
      <c r="L21" s="402" t="s">
        <v>365</v>
      </c>
    </row>
    <row r="22" spans="1:12" ht="58.5" customHeight="1" x14ac:dyDescent="0.25">
      <c r="A22" s="400"/>
      <c r="B22" s="400"/>
      <c r="C22" s="407" t="s">
        <v>540</v>
      </c>
      <c r="D22" s="407"/>
      <c r="E22" s="407" t="s">
        <v>9</v>
      </c>
      <c r="F22" s="407"/>
      <c r="G22" s="407" t="s">
        <v>541</v>
      </c>
      <c r="H22" s="407"/>
      <c r="I22" s="401"/>
      <c r="J22" s="404"/>
      <c r="K22" s="400"/>
      <c r="L22" s="402"/>
    </row>
    <row r="23" spans="1:12" ht="31.5" x14ac:dyDescent="0.25">
      <c r="A23" s="400"/>
      <c r="B23" s="400"/>
      <c r="C23" s="41" t="s">
        <v>214</v>
      </c>
      <c r="D23" s="41" t="s">
        <v>213</v>
      </c>
      <c r="E23" s="41" t="s">
        <v>214</v>
      </c>
      <c r="F23" s="41" t="s">
        <v>213</v>
      </c>
      <c r="G23" s="41" t="s">
        <v>214</v>
      </c>
      <c r="H23" s="41" t="s">
        <v>213</v>
      </c>
      <c r="I23" s="401"/>
      <c r="J23" s="405"/>
      <c r="K23" s="400"/>
      <c r="L23" s="402"/>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9"/>
      <c r="D25" s="39"/>
      <c r="E25" s="39"/>
      <c r="F25" s="39"/>
      <c r="G25" s="39"/>
      <c r="H25" s="39"/>
      <c r="I25" s="39"/>
      <c r="J25" s="39"/>
      <c r="K25" s="35"/>
      <c r="L25" s="133"/>
    </row>
    <row r="26" spans="1:12" ht="21.75" customHeight="1" x14ac:dyDescent="0.25">
      <c r="A26" s="37" t="s">
        <v>211</v>
      </c>
      <c r="B26" s="40" t="s">
        <v>371</v>
      </c>
      <c r="C26" s="83" t="s">
        <v>467</v>
      </c>
      <c r="D26" s="83" t="s">
        <v>467</v>
      </c>
      <c r="E26" s="83" t="s">
        <v>467</v>
      </c>
      <c r="F26" s="83" t="s">
        <v>467</v>
      </c>
      <c r="G26" s="83" t="s">
        <v>467</v>
      </c>
      <c r="H26" s="83" t="s">
        <v>467</v>
      </c>
      <c r="I26" s="291"/>
      <c r="J26" s="291"/>
      <c r="K26" s="80"/>
      <c r="L26" s="80"/>
    </row>
    <row r="27" spans="1:12" s="25" customFormat="1" ht="39" customHeight="1" x14ac:dyDescent="0.25">
      <c r="A27" s="37" t="s">
        <v>210</v>
      </c>
      <c r="B27" s="40" t="s">
        <v>373</v>
      </c>
      <c r="C27" s="83" t="s">
        <v>467</v>
      </c>
      <c r="D27" s="83" t="s">
        <v>467</v>
      </c>
      <c r="E27" s="83" t="s">
        <v>467</v>
      </c>
      <c r="F27" s="83" t="s">
        <v>467</v>
      </c>
      <c r="G27" s="83" t="s">
        <v>467</v>
      </c>
      <c r="H27" s="83" t="s">
        <v>467</v>
      </c>
      <c r="I27" s="291"/>
      <c r="J27" s="291"/>
      <c r="K27" s="80"/>
      <c r="L27" s="80"/>
    </row>
    <row r="28" spans="1:12" s="25" customFormat="1" ht="70.5" customHeight="1" x14ac:dyDescent="0.25">
      <c r="A28" s="37" t="s">
        <v>372</v>
      </c>
      <c r="B28" s="40" t="s">
        <v>377</v>
      </c>
      <c r="C28" s="83" t="s">
        <v>467</v>
      </c>
      <c r="D28" s="83" t="s">
        <v>467</v>
      </c>
      <c r="E28" s="83" t="s">
        <v>467</v>
      </c>
      <c r="F28" s="83" t="s">
        <v>467</v>
      </c>
      <c r="G28" s="83" t="s">
        <v>467</v>
      </c>
      <c r="H28" s="83" t="s">
        <v>467</v>
      </c>
      <c r="I28" s="291"/>
      <c r="J28" s="291"/>
      <c r="K28" s="80"/>
      <c r="L28" s="80"/>
    </row>
    <row r="29" spans="1:12" s="25" customFormat="1" ht="54" customHeight="1" x14ac:dyDescent="0.25">
      <c r="A29" s="37" t="s">
        <v>209</v>
      </c>
      <c r="B29" s="40" t="s">
        <v>376</v>
      </c>
      <c r="C29" s="83" t="s">
        <v>467</v>
      </c>
      <c r="D29" s="83" t="s">
        <v>467</v>
      </c>
      <c r="E29" s="83" t="s">
        <v>467</v>
      </c>
      <c r="F29" s="83" t="s">
        <v>467</v>
      </c>
      <c r="G29" s="83" t="s">
        <v>467</v>
      </c>
      <c r="H29" s="83" t="s">
        <v>467</v>
      </c>
      <c r="I29" s="291"/>
      <c r="J29" s="291"/>
      <c r="K29" s="80"/>
      <c r="L29" s="80"/>
    </row>
    <row r="30" spans="1:12" s="25" customFormat="1" ht="42" customHeight="1" x14ac:dyDescent="0.25">
      <c r="A30" s="37" t="s">
        <v>208</v>
      </c>
      <c r="B30" s="40" t="s">
        <v>378</v>
      </c>
      <c r="C30" s="83" t="s">
        <v>467</v>
      </c>
      <c r="D30" s="83" t="s">
        <v>467</v>
      </c>
      <c r="E30" s="83" t="s">
        <v>467</v>
      </c>
      <c r="F30" s="83" t="s">
        <v>467</v>
      </c>
      <c r="G30" s="83" t="s">
        <v>467</v>
      </c>
      <c r="H30" s="83" t="s">
        <v>467</v>
      </c>
      <c r="I30" s="291"/>
      <c r="J30" s="291"/>
      <c r="K30" s="80"/>
      <c r="L30" s="80"/>
    </row>
    <row r="31" spans="1:12" s="25" customFormat="1" ht="37.5" customHeight="1" x14ac:dyDescent="0.25">
      <c r="A31" s="37" t="s">
        <v>207</v>
      </c>
      <c r="B31" s="36" t="s">
        <v>374</v>
      </c>
      <c r="C31" s="310">
        <v>44986</v>
      </c>
      <c r="D31" s="310">
        <v>45016</v>
      </c>
      <c r="E31" s="83"/>
      <c r="F31" s="83"/>
      <c r="G31" s="310">
        <v>44986</v>
      </c>
      <c r="H31" s="310">
        <v>45016</v>
      </c>
      <c r="I31" s="291"/>
      <c r="J31" s="291"/>
      <c r="K31" s="80"/>
      <c r="L31" s="80"/>
    </row>
    <row r="32" spans="1:12" s="25" customFormat="1" ht="31.5" x14ac:dyDescent="0.25">
      <c r="A32" s="37" t="s">
        <v>205</v>
      </c>
      <c r="B32" s="36" t="s">
        <v>379</v>
      </c>
      <c r="C32" s="310">
        <v>45078</v>
      </c>
      <c r="D32" s="310">
        <v>45107</v>
      </c>
      <c r="E32" s="83"/>
      <c r="F32" s="83"/>
      <c r="G32" s="310">
        <v>45078</v>
      </c>
      <c r="H32" s="310">
        <v>45107</v>
      </c>
      <c r="I32" s="291"/>
      <c r="J32" s="291"/>
      <c r="K32" s="80"/>
      <c r="L32" s="80"/>
    </row>
    <row r="33" spans="1:12" s="25" customFormat="1" ht="37.5" customHeight="1" x14ac:dyDescent="0.25">
      <c r="A33" s="37" t="s">
        <v>390</v>
      </c>
      <c r="B33" s="36" t="s">
        <v>307</v>
      </c>
      <c r="C33" s="83" t="s">
        <v>467</v>
      </c>
      <c r="D33" s="83" t="s">
        <v>467</v>
      </c>
      <c r="E33" s="83"/>
      <c r="F33" s="83"/>
      <c r="G33" s="83" t="s">
        <v>467</v>
      </c>
      <c r="H33" s="83" t="s">
        <v>467</v>
      </c>
      <c r="I33" s="291"/>
      <c r="J33" s="291"/>
      <c r="K33" s="80"/>
      <c r="L33" s="80"/>
    </row>
    <row r="34" spans="1:12" s="25" customFormat="1" ht="47.25" customHeight="1" x14ac:dyDescent="0.25">
      <c r="A34" s="37" t="s">
        <v>391</v>
      </c>
      <c r="B34" s="36" t="s">
        <v>383</v>
      </c>
      <c r="C34" s="83" t="s">
        <v>467</v>
      </c>
      <c r="D34" s="83" t="s">
        <v>467</v>
      </c>
      <c r="E34" s="83"/>
      <c r="F34" s="83"/>
      <c r="G34" s="83" t="s">
        <v>467</v>
      </c>
      <c r="H34" s="83" t="s">
        <v>467</v>
      </c>
      <c r="I34" s="291"/>
      <c r="J34" s="291"/>
      <c r="K34" s="80"/>
      <c r="L34" s="80"/>
    </row>
    <row r="35" spans="1:12" s="25" customFormat="1" ht="49.5" customHeight="1" x14ac:dyDescent="0.25">
      <c r="A35" s="37" t="s">
        <v>392</v>
      </c>
      <c r="B35" s="36" t="s">
        <v>206</v>
      </c>
      <c r="C35" s="310">
        <v>45108</v>
      </c>
      <c r="D35" s="310">
        <v>45138</v>
      </c>
      <c r="E35" s="83"/>
      <c r="F35" s="83"/>
      <c r="G35" s="310">
        <v>45108</v>
      </c>
      <c r="H35" s="310">
        <v>45138</v>
      </c>
      <c r="I35" s="291"/>
      <c r="J35" s="291"/>
      <c r="K35" s="80"/>
      <c r="L35" s="80"/>
    </row>
    <row r="36" spans="1:12" ht="37.5" customHeight="1" x14ac:dyDescent="0.25">
      <c r="A36" s="37" t="s">
        <v>393</v>
      </c>
      <c r="B36" s="36" t="s">
        <v>375</v>
      </c>
      <c r="C36" s="83" t="s">
        <v>467</v>
      </c>
      <c r="D36" s="83" t="s">
        <v>467</v>
      </c>
      <c r="E36" s="83"/>
      <c r="F36" s="83"/>
      <c r="G36" s="83" t="s">
        <v>467</v>
      </c>
      <c r="H36" s="83" t="s">
        <v>467</v>
      </c>
      <c r="I36" s="291"/>
      <c r="J36" s="291"/>
      <c r="K36" s="80"/>
      <c r="L36" s="80"/>
    </row>
    <row r="37" spans="1:12" x14ac:dyDescent="0.25">
      <c r="A37" s="37" t="s">
        <v>394</v>
      </c>
      <c r="B37" s="36" t="s">
        <v>204</v>
      </c>
      <c r="C37" s="310">
        <v>45200</v>
      </c>
      <c r="D37" s="310">
        <v>45230</v>
      </c>
      <c r="E37" s="83"/>
      <c r="F37" s="83"/>
      <c r="G37" s="310">
        <v>45200</v>
      </c>
      <c r="H37" s="310">
        <v>45230</v>
      </c>
      <c r="I37" s="291"/>
      <c r="J37" s="291"/>
      <c r="K37" s="80"/>
      <c r="L37" s="80"/>
    </row>
    <row r="38" spans="1:12" x14ac:dyDescent="0.25">
      <c r="A38" s="37" t="s">
        <v>395</v>
      </c>
      <c r="B38" s="38" t="s">
        <v>203</v>
      </c>
      <c r="C38" s="83"/>
      <c r="D38" s="83"/>
      <c r="E38" s="35"/>
      <c r="F38" s="35"/>
      <c r="G38" s="83"/>
      <c r="H38" s="83"/>
      <c r="I38" s="35"/>
      <c r="J38" s="80"/>
      <c r="K38" s="80"/>
      <c r="L38" s="80"/>
    </row>
    <row r="39" spans="1:12" ht="72.75" customHeight="1" x14ac:dyDescent="0.25">
      <c r="A39" s="37">
        <v>2</v>
      </c>
      <c r="B39" s="87" t="s">
        <v>380</v>
      </c>
      <c r="C39" s="83" t="s">
        <v>467</v>
      </c>
      <c r="D39" s="83" t="s">
        <v>467</v>
      </c>
      <c r="E39" s="83"/>
      <c r="F39" s="83"/>
      <c r="G39" s="83" t="s">
        <v>467</v>
      </c>
      <c r="H39" s="83" t="s">
        <v>467</v>
      </c>
      <c r="I39" s="83"/>
      <c r="J39" s="80"/>
      <c r="K39" s="80"/>
      <c r="L39" s="80"/>
    </row>
    <row r="40" spans="1:12" ht="33.75" customHeight="1" x14ac:dyDescent="0.25">
      <c r="A40" s="37" t="s">
        <v>202</v>
      </c>
      <c r="B40" s="36" t="s">
        <v>382</v>
      </c>
      <c r="C40" s="83" t="s">
        <v>467</v>
      </c>
      <c r="D40" s="83" t="s">
        <v>467</v>
      </c>
      <c r="E40" s="79"/>
      <c r="F40" s="79"/>
      <c r="G40" s="83" t="s">
        <v>467</v>
      </c>
      <c r="H40" s="83" t="s">
        <v>467</v>
      </c>
      <c r="I40" s="83"/>
      <c r="J40" s="80"/>
      <c r="K40" s="80"/>
      <c r="L40" s="80"/>
    </row>
    <row r="41" spans="1:12" ht="63" customHeight="1" x14ac:dyDescent="0.25">
      <c r="A41" s="37" t="s">
        <v>201</v>
      </c>
      <c r="B41" s="38" t="s">
        <v>461</v>
      </c>
      <c r="C41" s="83"/>
      <c r="D41" s="83"/>
      <c r="E41" s="35"/>
      <c r="F41" s="35"/>
      <c r="G41" s="83"/>
      <c r="H41" s="83"/>
      <c r="I41" s="35"/>
      <c r="J41" s="80"/>
      <c r="K41" s="80"/>
      <c r="L41" s="80"/>
    </row>
    <row r="42" spans="1:12" ht="58.5" customHeight="1" x14ac:dyDescent="0.25">
      <c r="A42" s="37">
        <v>3</v>
      </c>
      <c r="B42" s="36" t="s">
        <v>381</v>
      </c>
      <c r="C42" s="83" t="s">
        <v>467</v>
      </c>
      <c r="D42" s="83" t="s">
        <v>467</v>
      </c>
      <c r="E42" s="83"/>
      <c r="F42" s="83"/>
      <c r="G42" s="83" t="s">
        <v>467</v>
      </c>
      <c r="H42" s="83" t="s">
        <v>467</v>
      </c>
      <c r="I42" s="83"/>
      <c r="J42" s="80"/>
      <c r="K42" s="80"/>
      <c r="L42" s="80"/>
    </row>
    <row r="43" spans="1:12" ht="34.5" customHeight="1" x14ac:dyDescent="0.25">
      <c r="A43" s="37" t="s">
        <v>200</v>
      </c>
      <c r="B43" s="36" t="s">
        <v>198</v>
      </c>
      <c r="C43" s="83" t="s">
        <v>467</v>
      </c>
      <c r="D43" s="83" t="s">
        <v>467</v>
      </c>
      <c r="E43" s="79"/>
      <c r="F43" s="79"/>
      <c r="G43" s="83" t="s">
        <v>467</v>
      </c>
      <c r="H43" s="83" t="s">
        <v>467</v>
      </c>
      <c r="I43" s="83"/>
      <c r="J43" s="80"/>
      <c r="K43" s="80"/>
      <c r="L43" s="80"/>
    </row>
    <row r="44" spans="1:12" ht="24.75" customHeight="1" x14ac:dyDescent="0.25">
      <c r="A44" s="37" t="s">
        <v>199</v>
      </c>
      <c r="B44" s="36" t="s">
        <v>196</v>
      </c>
      <c r="C44" s="83" t="s">
        <v>467</v>
      </c>
      <c r="D44" s="83" t="s">
        <v>467</v>
      </c>
      <c r="E44" s="83"/>
      <c r="F44" s="83"/>
      <c r="G44" s="83" t="s">
        <v>467</v>
      </c>
      <c r="H44" s="83" t="s">
        <v>467</v>
      </c>
      <c r="I44" s="83"/>
      <c r="J44" s="80"/>
      <c r="K44" s="80"/>
      <c r="L44" s="80"/>
    </row>
    <row r="45" spans="1:12" ht="90.75" customHeight="1" x14ac:dyDescent="0.25">
      <c r="A45" s="37" t="s">
        <v>197</v>
      </c>
      <c r="B45" s="36" t="s">
        <v>386</v>
      </c>
      <c r="C45" s="83" t="s">
        <v>467</v>
      </c>
      <c r="D45" s="83" t="s">
        <v>467</v>
      </c>
      <c r="E45" s="83"/>
      <c r="F45" s="83"/>
      <c r="G45" s="83" t="s">
        <v>467</v>
      </c>
      <c r="H45" s="83" t="s">
        <v>467</v>
      </c>
      <c r="I45" s="83"/>
      <c r="J45" s="80"/>
      <c r="K45" s="80"/>
      <c r="L45" s="80"/>
    </row>
    <row r="46" spans="1:12" ht="167.25" customHeight="1" x14ac:dyDescent="0.25">
      <c r="A46" s="37" t="s">
        <v>195</v>
      </c>
      <c r="B46" s="36" t="s">
        <v>384</v>
      </c>
      <c r="C46" s="83" t="s">
        <v>467</v>
      </c>
      <c r="D46" s="83" t="s">
        <v>467</v>
      </c>
      <c r="E46" s="83"/>
      <c r="F46" s="83"/>
      <c r="G46" s="83" t="s">
        <v>467</v>
      </c>
      <c r="H46" s="83" t="s">
        <v>467</v>
      </c>
      <c r="I46" s="83"/>
      <c r="J46" s="80"/>
      <c r="K46" s="80"/>
      <c r="L46" s="80"/>
    </row>
    <row r="47" spans="1:12" ht="30.75" customHeight="1" x14ac:dyDescent="0.25">
      <c r="A47" s="37" t="s">
        <v>193</v>
      </c>
      <c r="B47" s="36" t="s">
        <v>194</v>
      </c>
      <c r="C47" s="83" t="s">
        <v>467</v>
      </c>
      <c r="D47" s="83" t="s">
        <v>467</v>
      </c>
      <c r="E47" s="83"/>
      <c r="F47" s="83"/>
      <c r="G47" s="83" t="s">
        <v>467</v>
      </c>
      <c r="H47" s="83" t="s">
        <v>467</v>
      </c>
      <c r="I47" s="83"/>
      <c r="J47" s="80"/>
      <c r="K47" s="80"/>
      <c r="L47" s="80"/>
    </row>
    <row r="48" spans="1:12" ht="37.5" customHeight="1" x14ac:dyDescent="0.25">
      <c r="A48" s="37" t="s">
        <v>396</v>
      </c>
      <c r="B48" s="38" t="s">
        <v>192</v>
      </c>
      <c r="C48" s="83"/>
      <c r="D48" s="83"/>
      <c r="E48" s="35"/>
      <c r="F48" s="35"/>
      <c r="G48" s="83"/>
      <c r="H48" s="83"/>
      <c r="I48" s="35"/>
      <c r="J48" s="80"/>
      <c r="K48" s="80"/>
      <c r="L48" s="80"/>
    </row>
    <row r="49" spans="1:12" ht="35.25" customHeight="1" x14ac:dyDescent="0.25">
      <c r="A49" s="37">
        <v>4</v>
      </c>
      <c r="B49" s="36" t="s">
        <v>190</v>
      </c>
      <c r="C49" s="83" t="s">
        <v>467</v>
      </c>
      <c r="D49" s="83" t="s">
        <v>467</v>
      </c>
      <c r="E49" s="83"/>
      <c r="F49" s="83"/>
      <c r="G49" s="83" t="s">
        <v>467</v>
      </c>
      <c r="H49" s="83" t="s">
        <v>467</v>
      </c>
      <c r="I49" s="83"/>
      <c r="J49" s="80"/>
      <c r="K49" s="80"/>
      <c r="L49" s="80"/>
    </row>
    <row r="50" spans="1:12" ht="86.25" customHeight="1" x14ac:dyDescent="0.25">
      <c r="A50" s="37" t="s">
        <v>191</v>
      </c>
      <c r="B50" s="36" t="s">
        <v>385</v>
      </c>
      <c r="C50" s="83" t="s">
        <v>467</v>
      </c>
      <c r="D50" s="83" t="s">
        <v>467</v>
      </c>
      <c r="E50" s="83"/>
      <c r="F50" s="83"/>
      <c r="G50" s="83" t="s">
        <v>467</v>
      </c>
      <c r="H50" s="83" t="s">
        <v>467</v>
      </c>
      <c r="I50" s="83"/>
      <c r="J50" s="80"/>
      <c r="K50" s="80"/>
      <c r="L50" s="80"/>
    </row>
    <row r="51" spans="1:12" ht="77.25" customHeight="1" x14ac:dyDescent="0.25">
      <c r="A51" s="37" t="s">
        <v>189</v>
      </c>
      <c r="B51" s="36" t="s">
        <v>387</v>
      </c>
      <c r="C51" s="83" t="s">
        <v>467</v>
      </c>
      <c r="D51" s="83" t="s">
        <v>467</v>
      </c>
      <c r="E51" s="83"/>
      <c r="F51" s="83"/>
      <c r="G51" s="83" t="s">
        <v>467</v>
      </c>
      <c r="H51" s="83" t="s">
        <v>467</v>
      </c>
      <c r="I51" s="83"/>
      <c r="J51" s="80"/>
      <c r="K51" s="80"/>
      <c r="L51" s="80"/>
    </row>
    <row r="52" spans="1:12" ht="71.25" customHeight="1" x14ac:dyDescent="0.25">
      <c r="A52" s="37" t="s">
        <v>187</v>
      </c>
      <c r="B52" s="36" t="s">
        <v>188</v>
      </c>
      <c r="C52" s="83" t="s">
        <v>467</v>
      </c>
      <c r="D52" s="83" t="s">
        <v>467</v>
      </c>
      <c r="E52" s="83"/>
      <c r="F52" s="83"/>
      <c r="G52" s="83" t="s">
        <v>467</v>
      </c>
      <c r="H52" s="83" t="s">
        <v>467</v>
      </c>
      <c r="I52" s="83"/>
      <c r="J52" s="80"/>
      <c r="K52" s="80"/>
      <c r="L52" s="80"/>
    </row>
    <row r="53" spans="1:12" ht="48" customHeight="1" x14ac:dyDescent="0.25">
      <c r="A53" s="37" t="s">
        <v>185</v>
      </c>
      <c r="B53" s="71" t="s">
        <v>388</v>
      </c>
      <c r="C53" s="83" t="s">
        <v>467</v>
      </c>
      <c r="D53" s="83" t="s">
        <v>467</v>
      </c>
      <c r="E53" s="79"/>
      <c r="F53" s="79"/>
      <c r="G53" s="83" t="s">
        <v>467</v>
      </c>
      <c r="H53" s="83" t="s">
        <v>467</v>
      </c>
      <c r="I53" s="83"/>
      <c r="J53" s="80"/>
      <c r="K53" s="80"/>
      <c r="L53" s="80"/>
    </row>
    <row r="54" spans="1:12" ht="46.5" customHeight="1" x14ac:dyDescent="0.25">
      <c r="A54" s="37" t="s">
        <v>389</v>
      </c>
      <c r="B54" s="36" t="s">
        <v>186</v>
      </c>
      <c r="C54" s="83" t="s">
        <v>467</v>
      </c>
      <c r="D54" s="83" t="s">
        <v>467</v>
      </c>
      <c r="E54" s="83"/>
      <c r="F54" s="83"/>
      <c r="G54" s="83" t="s">
        <v>467</v>
      </c>
      <c r="H54" s="83" t="s">
        <v>467</v>
      </c>
      <c r="I54" s="83"/>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2023-05-03T13:01:50Z</dcterms:modified>
</cp:coreProperties>
</file>